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182H\Downloads\"/>
    </mc:Choice>
  </mc:AlternateContent>
  <workbookProtection workbookAlgorithmName="SHA-512" workbookHashValue="YyBbrvpVf+U6ES1gAX5lZQXRh8K2bY1e8CIWTkx2/IUTu1pw09Nu44deiNVlcxr5BUBktnA49xEM9Af179rSmw==" workbookSaltValue="ykIHIAwumYwuFAEQO7Ksdw==" workbookSpinCount="100000" lockStructure="1"/>
  <bookViews>
    <workbookView xWindow="0" yWindow="0" windowWidth="28800" windowHeight="13200"/>
  </bookViews>
  <sheets>
    <sheet name="2021 BA AsianLang OUA" sheetId="1" r:id="rId1"/>
    <sheet name="Course and unitsets" sheetId="2" state="hidden" r:id="rId2"/>
    <sheet name="Handbook" sheetId="3" state="hidden" r:id="rId3"/>
  </sheets>
  <externalReferences>
    <externalReference r:id="rId4"/>
    <externalReference r:id="rId5"/>
  </externalReferences>
  <definedNames>
    <definedName name="Done">'[1]Courses and unitsets'!$A$20:$A$49</definedName>
    <definedName name="Handbook">Handbook!$A:$F</definedName>
    <definedName name="Majors">'Course and unitsets'!$A$6:$B$8</definedName>
    <definedName name="_xlnm.Print_Area" localSheetId="0">'2021 BA AsianLang OUA'!$A$1:$H$54</definedName>
    <definedName name="_xlnm.Print_Titles" localSheetId="0">'2021 BA AsianLang OUA'!$1:$1</definedName>
    <definedName name="SPComm">'Course and unitsets'!$A$11:$B$15</definedName>
    <definedName name="UnitCombs">'Course and unitsets'!$G$4:$N$28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 l="1"/>
  <c r="C49" i="1"/>
  <c r="F50" i="1" l="1"/>
  <c r="B50" i="1"/>
  <c r="F49" i="1"/>
  <c r="B49" i="1"/>
  <c r="F46" i="1"/>
  <c r="C46" i="1"/>
  <c r="B46" i="1"/>
  <c r="F45" i="1"/>
  <c r="C45" i="1"/>
  <c r="B45" i="1"/>
  <c r="G3" i="1" l="1"/>
  <c r="F3" i="1"/>
  <c r="G2" i="1" l="1"/>
  <c r="A23" i="1" l="1"/>
  <c r="C23" i="1" s="1"/>
  <c r="A41" i="1"/>
  <c r="C41" i="1" s="1"/>
  <c r="A40" i="1"/>
  <c r="C40" i="1" s="1"/>
  <c r="A28" i="1"/>
  <c r="C28" i="1" s="1"/>
  <c r="A16" i="1"/>
  <c r="C16" i="1" s="1"/>
  <c r="A38" i="1"/>
  <c r="C38" i="1" s="1"/>
  <c r="A34" i="1"/>
  <c r="C34" i="1" s="1"/>
  <c r="A22" i="1"/>
  <c r="C22" i="1" s="1"/>
  <c r="A10" i="1"/>
  <c r="C10" i="1" s="1"/>
  <c r="A20" i="1"/>
  <c r="C20" i="1" s="1"/>
  <c r="A19" i="1"/>
  <c r="C19" i="1" s="1"/>
  <c r="A17" i="1"/>
  <c r="C17" i="1" s="1"/>
  <c r="A26" i="1"/>
  <c r="C26" i="1" s="1"/>
  <c r="A14" i="1"/>
  <c r="C14" i="1" s="1"/>
  <c r="A37" i="1"/>
  <c r="C37" i="1" s="1"/>
  <c r="A25" i="1"/>
  <c r="C25" i="1" s="1"/>
  <c r="A13" i="1"/>
  <c r="C13" i="1" s="1"/>
  <c r="A35" i="1"/>
  <c r="C35" i="1" s="1"/>
  <c r="A11" i="1"/>
  <c r="C11" i="1" s="1"/>
  <c r="A32" i="1"/>
  <c r="C32" i="1" s="1"/>
  <c r="A8" i="1"/>
  <c r="C8" i="1" s="1"/>
  <c r="A31" i="1"/>
  <c r="C31" i="1" s="1"/>
  <c r="A7" i="1"/>
  <c r="C7" i="1" s="1"/>
  <c r="A29" i="1"/>
  <c r="C29" i="1" s="1"/>
  <c r="F7" i="1" l="1"/>
  <c r="F31" i="1" l="1"/>
  <c r="F35" i="1"/>
  <c r="F37" i="1"/>
  <c r="F29" i="1"/>
  <c r="F40" i="1"/>
  <c r="F34" i="1"/>
  <c r="F38" i="1"/>
  <c r="F32" i="1"/>
  <c r="F41" i="1"/>
  <c r="F13" i="1"/>
  <c r="F19" i="1"/>
  <c r="F25" i="1"/>
  <c r="F8" i="1"/>
  <c r="F14" i="1"/>
  <c r="F20" i="1"/>
  <c r="F26" i="1"/>
  <c r="F10" i="1"/>
  <c r="F16" i="1"/>
  <c r="F22" i="1"/>
  <c r="F28" i="1"/>
  <c r="F11" i="1"/>
  <c r="F17" i="1"/>
  <c r="F23" i="1"/>
  <c r="B26" i="1" l="1"/>
  <c r="B41" i="1"/>
  <c r="B31" i="1"/>
  <c r="B22" i="1"/>
  <c r="B20" i="1"/>
  <c r="B19" i="1"/>
  <c r="B32" i="1"/>
  <c r="B40" i="1"/>
  <c r="B25" i="1"/>
  <c r="B34" i="1"/>
  <c r="B37" i="1"/>
  <c r="B23" i="1"/>
  <c r="B17" i="1"/>
  <c r="B16" i="1"/>
  <c r="B14" i="1"/>
  <c r="B13" i="1"/>
  <c r="B38" i="1"/>
  <c r="B28" i="1"/>
  <c r="B11" i="1"/>
  <c r="B10" i="1"/>
  <c r="B8" i="1"/>
  <c r="B7" i="1"/>
  <c r="B29" i="1"/>
  <c r="B35" i="1"/>
</calcChain>
</file>

<file path=xl/sharedStrings.xml><?xml version="1.0" encoding="utf-8"?>
<sst xmlns="http://schemas.openxmlformats.org/spreadsheetml/2006/main" count="412" uniqueCount="160">
  <si>
    <r>
      <t>Curtin University</t>
    </r>
    <r>
      <rPr>
        <sz val="11"/>
        <color theme="1"/>
        <rFont val="Arial"/>
        <family val="2"/>
      </rPr>
      <t xml:space="preserve">
School of Education </t>
    </r>
  </si>
  <si>
    <t>2021 OUA Asian Languages Enrolment Planner</t>
  </si>
  <si>
    <t xml:space="preserve">Course:  </t>
  </si>
  <si>
    <t xml:space="preserve"> Bachelor of Arts</t>
  </si>
  <si>
    <t xml:space="preserve">Credits to Complete:  </t>
  </si>
  <si>
    <t>600 credit points required</t>
  </si>
  <si>
    <t>Major:</t>
  </si>
  <si>
    <t>Choose your Major</t>
  </si>
  <si>
    <t>Commencing enrolment:</t>
  </si>
  <si>
    <t>Select starting SP</t>
  </si>
  <si>
    <t>Level 1</t>
  </si>
  <si>
    <t>Prior Study</t>
  </si>
  <si>
    <t>Progress</t>
  </si>
  <si>
    <t>Level 2 - from 2022</t>
  </si>
  <si>
    <t>Level 3 - from 2023</t>
  </si>
  <si>
    <t># Please note:</t>
  </si>
  <si>
    <t>These subjects will change their titles from 2022</t>
  </si>
  <si>
    <t>Level 1 Recommended Electives</t>
  </si>
  <si>
    <t>ASIA1007</t>
  </si>
  <si>
    <t>ASIA1008</t>
  </si>
  <si>
    <t>Level 3 Recommended Electives (Japanese Major Only)</t>
  </si>
  <si>
    <t>JAPN3012</t>
  </si>
  <si>
    <t>JAPN3013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</si>
  <si>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</si>
  <si>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</si>
  <si>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</si>
  <si>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</si>
  <si>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Course Codes &amp; Titles</t>
  </si>
  <si>
    <t>OB-ARTS v.3</t>
  </si>
  <si>
    <t>? Should change to v.4</t>
  </si>
  <si>
    <t>Order of Study Combinations - Chinese</t>
  </si>
  <si>
    <t>Order of Study Combinations - Japanese</t>
  </si>
  <si>
    <t>OU-ARTS v.4</t>
  </si>
  <si>
    <t>? Should change to v.5</t>
  </si>
  <si>
    <t>SP1</t>
  </si>
  <si>
    <t>SP2</t>
  </si>
  <si>
    <t>SP3</t>
  </si>
  <si>
    <t>SP4</t>
  </si>
  <si>
    <t>SP1OUMUCHNSE</t>
  </si>
  <si>
    <t>SP2OUMUCHNSE</t>
  </si>
  <si>
    <t>SP3OUMUCHNSE</t>
  </si>
  <si>
    <t>SP4OUMUCHNSE</t>
  </si>
  <si>
    <t>SP1OUMUJAPAN</t>
  </si>
  <si>
    <t>SP2OUMUJAPAN</t>
  </si>
  <si>
    <t>SP3OUMUJAPAN</t>
  </si>
  <si>
    <t>SP4OUMUJAPAN</t>
  </si>
  <si>
    <t>COMS1007</t>
  </si>
  <si>
    <t>START</t>
  </si>
  <si>
    <t>CHIN1002</t>
  </si>
  <si>
    <t>Elective</t>
  </si>
  <si>
    <t>JAPN1002</t>
  </si>
  <si>
    <t>Chinese</t>
  </si>
  <si>
    <t>OUMUCHNSE</t>
  </si>
  <si>
    <t>CHIN1003</t>
  </si>
  <si>
    <t>JAPN1003</t>
  </si>
  <si>
    <t>Japanese</t>
  </si>
  <si>
    <t>OUMUJAPAN</t>
  </si>
  <si>
    <t>L1 Recomm</t>
  </si>
  <si>
    <t>COMS1012</t>
  </si>
  <si>
    <t>SP commencing enrolment:</t>
  </si>
  <si>
    <t>OpenUnis SP1</t>
  </si>
  <si>
    <t>OpenUnis SP2</t>
  </si>
  <si>
    <t>CHIN2004</t>
  </si>
  <si>
    <t>CHIN2007</t>
  </si>
  <si>
    <t>JAPN2004</t>
  </si>
  <si>
    <t>JAPN2007</t>
  </si>
  <si>
    <t>OpenUnis SP3</t>
  </si>
  <si>
    <t>OpenUnis SP4</t>
  </si>
  <si>
    <t>CHIN2005</t>
  </si>
  <si>
    <t>JAPN2005</t>
  </si>
  <si>
    <t>CHIN2006</t>
  </si>
  <si>
    <t>JAPN2006</t>
  </si>
  <si>
    <t>CHIN3004</t>
  </si>
  <si>
    <t>CHIN3005</t>
  </si>
  <si>
    <t>JAPN3008</t>
  </si>
  <si>
    <t>JAPN3009</t>
  </si>
  <si>
    <t>JAPN3010</t>
  </si>
  <si>
    <t>JAPN3011</t>
  </si>
  <si>
    <t>CHIN3006</t>
  </si>
  <si>
    <t>CHIN3007</t>
  </si>
  <si>
    <t>L3 Recomm</t>
  </si>
  <si>
    <t>Curtin SPK</t>
  </si>
  <si>
    <t>OUA Code</t>
  </si>
  <si>
    <t>Current Subject Title</t>
  </si>
  <si>
    <t>New Subject Title</t>
  </si>
  <si>
    <t>Notes</t>
  </si>
  <si>
    <t>blank</t>
  </si>
  <si>
    <t>Elective subject - Choose from any OUA undergraduate subjects</t>
  </si>
  <si>
    <t>We recommend you choose from the subjects listed below</t>
  </si>
  <si>
    <t>APC100</t>
  </si>
  <si>
    <t>Academic and Professional Communications</t>
  </si>
  <si>
    <t>Nil</t>
  </si>
  <si>
    <t>COM155</t>
  </si>
  <si>
    <t>Culture to Cultures</t>
  </si>
  <si>
    <t>ASIA100</t>
  </si>
  <si>
    <t>Discovering Asia</t>
  </si>
  <si>
    <t>ASIA110</t>
  </si>
  <si>
    <t>Communicating with Asia: Languages and Societies</t>
  </si>
  <si>
    <t>CHN100</t>
  </si>
  <si>
    <t>Beginning Chinese #</t>
  </si>
  <si>
    <t>Chinese for Beginners</t>
  </si>
  <si>
    <t>CHN110</t>
  </si>
  <si>
    <t>Beginning Chinese Developing #</t>
  </si>
  <si>
    <t>Foundations of Chinese</t>
  </si>
  <si>
    <t>JPN100</t>
  </si>
  <si>
    <t>Beginning Japanese #</t>
  </si>
  <si>
    <t>Japanese for Beginners</t>
  </si>
  <si>
    <t>JPN110</t>
  </si>
  <si>
    <t>Beginning Japanese Developing #</t>
  </si>
  <si>
    <t>Foundations of Japanese</t>
  </si>
  <si>
    <t>CHN200</t>
  </si>
  <si>
    <t>Pre-Intermediate Chinese</t>
  </si>
  <si>
    <t>Intermediate Chinese: Everyday Contexts</t>
  </si>
  <si>
    <t>CHN210</t>
  </si>
  <si>
    <t>Pre-Intermediate Chinese Developing</t>
  </si>
  <si>
    <t>Intermediate Chinese: Extending Everyday Contexts</t>
  </si>
  <si>
    <t>CHN220</t>
  </si>
  <si>
    <t>Chinese Society and Culture</t>
  </si>
  <si>
    <t>CHN230</t>
  </si>
  <si>
    <t>Communicating with China</t>
  </si>
  <si>
    <t>JPN200</t>
  </si>
  <si>
    <t>Pre-Intermediate Japanese</t>
  </si>
  <si>
    <t>Intermediate Japanese: Everyday Contexts</t>
  </si>
  <si>
    <t>JPN210</t>
  </si>
  <si>
    <t>Pre-Intermediate Japanese Developing</t>
  </si>
  <si>
    <t>Intermediate Japanese: Extending Everyday Contexts</t>
  </si>
  <si>
    <t>JPN220</t>
  </si>
  <si>
    <t>Japanese Society and Culture</t>
  </si>
  <si>
    <t>JPN230</t>
  </si>
  <si>
    <t>Communicating with Japan</t>
  </si>
  <si>
    <t>CHN300</t>
  </si>
  <si>
    <t>Intermediate Chinese</t>
  </si>
  <si>
    <t>Advanced Chinese: Language Variation</t>
  </si>
  <si>
    <t>CHN310</t>
  </si>
  <si>
    <t>Advanced Chinese Developing</t>
  </si>
  <si>
    <t>Advanced Chinese: Engagement with the Chinese Community</t>
  </si>
  <si>
    <t>CHN320</t>
  </si>
  <si>
    <t>Advanced Chinese</t>
  </si>
  <si>
    <t>Advanced Chinese: Cultural Connections</t>
  </si>
  <si>
    <t>CHN330</t>
  </si>
  <si>
    <t>Intermediate Chinese Developing</t>
  </si>
  <si>
    <t>Proficient Chinese: Language Variation</t>
  </si>
  <si>
    <t>JPN300</t>
  </si>
  <si>
    <t>Intermediate Japanese</t>
  </si>
  <si>
    <t>Advanced Japanese: Intercultural Communication</t>
  </si>
  <si>
    <t>JPN310</t>
  </si>
  <si>
    <t>Advanced Japanese</t>
  </si>
  <si>
    <t>Advanced Japanese: Cultural Connections</t>
  </si>
  <si>
    <t>JPN320</t>
  </si>
  <si>
    <t>Intermediate Japanese Developing</t>
  </si>
  <si>
    <t>Advanced Japanese: Language Variation</t>
  </si>
  <si>
    <t>JPN330</t>
  </si>
  <si>
    <t>Advanced Japanese Developing</t>
  </si>
  <si>
    <t>Advanced Japanese: Engagement with the Japanese Community</t>
  </si>
  <si>
    <t>JPN340</t>
  </si>
  <si>
    <t>Advanced Japanese Continuing</t>
  </si>
  <si>
    <t>Proficient Japanese: Language Variation</t>
  </si>
  <si>
    <t>JPN350</t>
  </si>
  <si>
    <t>Advanced Japanese Proficiency</t>
  </si>
  <si>
    <t>Proficient Japanese: Professional Communication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</si>
</sst>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9]d\ mmmm\ yyyy;@"/>
  </numFmts>
  <fonts count="44" x14ac:knownFonts="1">
    <font>
      <sz val="11"/>
      <color theme="1"/>
      <name val="Calibri"/>
      <family val="2"/>
      <scheme val="minor"/>
    </font>
    <font>
      <b/>
      <sz val="11"/>
      <color theme="1"/>
      <name val="Arial"/>
      <family val="2"/>
    </font>
    <font>
      <sz val="11"/>
      <color theme="1"/>
      <name val="Arial"/>
      <family val="2"/>
    </font>
    <font>
      <b/>
      <sz val="18"/>
      <color theme="0"/>
      <name val="Arial"/>
      <family val="2"/>
    </font>
    <font>
      <b/>
      <sz val="11"/>
      <color theme="1"/>
      <name val="Segoe UI"/>
      <family val="2"/>
    </font>
    <font>
      <sz val="11"/>
      <color theme="1"/>
      <name val="Segoe UI"/>
      <family val="2"/>
    </font>
    <font>
      <sz val="1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sz val="8"/>
      <name val="Segoe UI"/>
      <family val="2"/>
    </font>
    <font>
      <sz val="6"/>
      <color theme="1"/>
      <name val="Segoe UI"/>
      <family val="2"/>
    </font>
    <font>
      <sz val="6"/>
      <color theme="1"/>
      <name val="Arial"/>
      <family val="2"/>
    </font>
    <font>
      <sz val="10"/>
      <color indexed="8"/>
      <name val="Arial"/>
      <family val="2"/>
    </font>
    <font>
      <sz val="9"/>
      <name val="Segoe UI"/>
      <family val="2"/>
    </font>
    <font>
      <b/>
      <sz val="9"/>
      <name val="Segoe UI"/>
      <family val="2"/>
    </font>
    <font>
      <b/>
      <sz val="11"/>
      <name val="Arial"/>
      <family val="2"/>
    </font>
    <font>
      <b/>
      <sz val="12"/>
      <name val="Arial"/>
      <family val="2"/>
    </font>
    <font>
      <b/>
      <sz val="11"/>
      <name val="Segoe UI"/>
      <family val="2"/>
    </font>
    <font>
      <b/>
      <sz val="8"/>
      <name val="Segoe UI"/>
      <family val="2"/>
    </font>
    <font>
      <sz val="8"/>
      <color theme="1"/>
      <name val="Arial"/>
      <family val="2"/>
    </font>
    <font>
      <b/>
      <sz val="8"/>
      <color theme="0"/>
      <name val="Arial"/>
      <family val="2"/>
    </font>
    <font>
      <b/>
      <sz val="9"/>
      <color theme="0"/>
      <name val="Arial"/>
      <family val="2"/>
    </font>
    <font>
      <sz val="8"/>
      <name val="Arial"/>
      <family val="2"/>
    </font>
    <font>
      <sz val="8"/>
      <color theme="0"/>
      <name val="Segoe UI"/>
      <family val="2"/>
    </font>
    <font>
      <sz val="11"/>
      <color rgb="FFFF0066"/>
      <name val="Wingdings"/>
      <charset val="2"/>
    </font>
    <font>
      <sz val="11"/>
      <color rgb="FF9C6500"/>
      <name val="Calibri"/>
      <family val="2"/>
      <scheme val="minor"/>
    </font>
    <font>
      <sz val="8"/>
      <color rgb="FFFF0000"/>
      <name val="Segoe UI"/>
      <family val="2"/>
    </font>
    <font>
      <sz val="11"/>
      <name val="Calibri"/>
      <family val="2"/>
      <scheme val="minor"/>
    </font>
    <font>
      <b/>
      <sz val="12"/>
      <name val="Segoe UI"/>
      <family val="2"/>
    </font>
    <font>
      <b/>
      <sz val="10"/>
      <color theme="1"/>
      <name val="Segoe UI"/>
      <family val="2"/>
    </font>
    <font>
      <u/>
      <sz val="11"/>
      <color theme="10"/>
      <name val="Calibri"/>
      <family val="2"/>
      <scheme val="minor"/>
    </font>
    <font>
      <b/>
      <u/>
      <sz val="12"/>
      <color theme="10"/>
      <name val="Segoe UI"/>
      <family val="2"/>
    </font>
    <font>
      <b/>
      <sz val="9"/>
      <color theme="0"/>
      <name val="Segoe UI"/>
      <family val="2"/>
    </font>
    <font>
      <sz val="9"/>
      <color theme="1"/>
      <name val="Arial"/>
      <family val="2"/>
    </font>
    <font>
      <sz val="10"/>
      <name val="Calibri"/>
      <family val="2"/>
      <scheme val="minor"/>
    </font>
    <font>
      <i/>
      <sz val="8"/>
      <color rgb="FF333333"/>
      <name val="Verdana"/>
      <family val="2"/>
    </font>
    <font>
      <b/>
      <sz val="8"/>
      <color rgb="FF333333"/>
      <name val="Verdana"/>
      <family val="2"/>
    </font>
    <font>
      <sz val="8"/>
      <color rgb="FF333333"/>
      <name val="Verdana"/>
      <family val="2"/>
    </font>
    <font>
      <sz val="8"/>
      <color rgb="FF333333"/>
      <name val="Arial"/>
      <family val="2"/>
    </font>
    <font>
      <b/>
      <sz val="9"/>
      <color rgb="FF95B3D7"/>
      <name val="Segoe UI"/>
      <family val="2"/>
    </font>
    <font>
      <i/>
      <sz val="8"/>
      <color theme="1"/>
      <name val="Arial"/>
      <family val="2"/>
    </font>
  </fonts>
  <fills count="11">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5B3D7"/>
        <bgColor indexed="64"/>
      </patternFill>
    </fill>
    <fill>
      <patternFill patternType="solid">
        <fgColor rgb="FF538DD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B9C"/>
      </patternFill>
    </fill>
    <fill>
      <patternFill patternType="solid">
        <fgColor theme="0" tint="-0.249977111117893"/>
        <bgColor indexed="64"/>
      </patternFill>
    </fill>
    <fill>
      <patternFill patternType="solid">
        <fgColor rgb="FF999999"/>
        <bgColor indexed="64"/>
      </patternFill>
    </fill>
  </fills>
  <borders count="31">
    <border>
      <left/>
      <right/>
      <top/>
      <bottom/>
      <diagonal/>
    </border>
    <border>
      <left/>
      <right/>
      <top/>
      <bottom style="thin">
        <color rgb="FF6D6E7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style="thin">
        <color rgb="FF6D6E7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3743705557422"/>
      </right>
      <top/>
      <bottom/>
      <diagonal/>
    </border>
    <border>
      <left/>
      <right/>
      <top style="thin">
        <color auto="1"/>
      </top>
      <bottom style="thin">
        <color auto="1"/>
      </bottom>
      <diagonal/>
    </border>
    <border>
      <left/>
      <right/>
      <top/>
      <bottom style="thin">
        <color auto="1"/>
      </bottom>
      <diagonal/>
    </border>
    <border>
      <left style="thin">
        <color rgb="FF6D6E71"/>
      </left>
      <right/>
      <top/>
      <bottom style="thin">
        <color rgb="FF6D6E71"/>
      </bottom>
      <diagonal/>
    </border>
    <border>
      <left/>
      <right style="thin">
        <color rgb="FF6D6E71"/>
      </right>
      <top/>
      <bottom style="thin">
        <color rgb="FF6D6E71"/>
      </bottom>
      <diagonal/>
    </border>
    <border>
      <left style="thin">
        <color theme="0" tint="-0.14996795556505021"/>
      </left>
      <right/>
      <top/>
      <bottom style="thin">
        <color theme="0" tint="-0.14993743705557422"/>
      </bottom>
      <diagonal/>
    </border>
    <border>
      <left/>
      <right style="thin">
        <color theme="0" tint="-0.14993743705557422"/>
      </right>
      <top/>
      <bottom style="thin">
        <color theme="0" tint="-0.14993743705557422"/>
      </bottom>
      <diagonal/>
    </border>
    <border>
      <left/>
      <right/>
      <top/>
      <bottom style="thin">
        <color theme="0" tint="-0.14990691854609822"/>
      </bottom>
      <diagonal/>
    </border>
    <border>
      <left/>
      <right style="thin">
        <color theme="0" tint="-0.14990691854609822"/>
      </right>
      <top/>
      <bottom style="thin">
        <color theme="0" tint="-0.14990691854609822"/>
      </bottom>
      <diagonal/>
    </border>
    <border>
      <left style="thin">
        <color theme="0"/>
      </left>
      <right/>
      <top style="thin">
        <color rgb="FF6D6E71"/>
      </top>
      <bottom style="thin">
        <color theme="0" tint="-0.14996795556505021"/>
      </bottom>
      <diagonal/>
    </border>
    <border>
      <left/>
      <right style="thin">
        <color theme="0" tint="-0.14996795556505021"/>
      </right>
      <top style="thin">
        <color rgb="FF6D6E71"/>
      </top>
      <bottom style="thin">
        <color theme="0" tint="-0.14996795556505021"/>
      </bottom>
      <diagonal/>
    </border>
    <border>
      <left style="thin">
        <color theme="0"/>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left>
      <right/>
      <top style="thin">
        <color theme="0" tint="-0.14996795556505021"/>
      </top>
      <bottom style="thin">
        <color theme="0" tint="-0.14993743705557422"/>
      </bottom>
      <diagonal/>
    </border>
    <border>
      <left style="thin">
        <color indexed="64"/>
      </left>
      <right/>
      <top style="thin">
        <color indexed="64"/>
      </top>
      <bottom style="thin">
        <color indexed="64"/>
      </bottom>
      <diagonal/>
    </border>
    <border>
      <left style="thin">
        <color indexed="64"/>
      </left>
      <right/>
      <top/>
      <bottom/>
      <diagonal/>
    </border>
  </borders>
  <cellStyleXfs count="4">
    <xf numFmtId="0" fontId="0" fillId="0" borderId="0"/>
    <xf numFmtId="0" fontId="15" fillId="0" borderId="0">
      <alignment vertical="top"/>
    </xf>
    <xf numFmtId="0" fontId="28" fillId="8" borderId="0" applyNumberFormat="0" applyBorder="0" applyAlignment="0" applyProtection="0"/>
    <xf numFmtId="0" fontId="33" fillId="0" borderId="0" applyNumberFormat="0" applyFill="0" applyBorder="0" applyAlignment="0" applyProtection="0"/>
  </cellStyleXfs>
  <cellXfs count="179">
    <xf numFmtId="0" fontId="0" fillId="0" borderId="0" xfId="0"/>
    <xf numFmtId="0" fontId="1" fillId="0" borderId="0" xfId="0" applyFont="1" applyFill="1" applyAlignment="1">
      <alignment vertical="center" wrapText="1"/>
    </xf>
    <xf numFmtId="0" fontId="2" fillId="2" borderId="0" xfId="0" applyFont="1" applyFill="1"/>
    <xf numFmtId="0" fontId="4" fillId="0" borderId="0" xfId="0" applyFont="1" applyFill="1" applyAlignment="1">
      <alignment vertical="center"/>
    </xf>
    <xf numFmtId="0" fontId="5" fillId="2" borderId="0" xfId="0" applyFont="1" applyFill="1"/>
    <xf numFmtId="0" fontId="7" fillId="2" borderId="0" xfId="0" applyFont="1" applyFill="1" applyAlignment="1">
      <alignment vertical="center"/>
    </xf>
    <xf numFmtId="0" fontId="5" fillId="2" borderId="0" xfId="0" applyFont="1" applyFill="1" applyAlignment="1">
      <alignment vertical="center"/>
    </xf>
    <xf numFmtId="0" fontId="9" fillId="2" borderId="0" xfId="0" applyFont="1" applyFill="1" applyBorder="1" applyAlignment="1">
      <alignment vertical="center"/>
    </xf>
    <xf numFmtId="1" fontId="9" fillId="2" borderId="0"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11" fillId="2" borderId="0" xfId="0" applyFont="1" applyFill="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2" borderId="0" xfId="0" applyFont="1" applyFill="1" applyAlignment="1">
      <alignment wrapText="1"/>
    </xf>
    <xf numFmtId="0" fontId="11" fillId="2" borderId="0" xfId="0" applyFont="1" applyFill="1"/>
    <xf numFmtId="0" fontId="7" fillId="2" borderId="0" xfId="0" applyFont="1" applyFill="1" applyAlignment="1">
      <alignment horizontal="right" vertical="center"/>
    </xf>
    <xf numFmtId="0" fontId="9" fillId="2" borderId="3" xfId="0" applyFont="1" applyFill="1" applyBorder="1" applyAlignment="1">
      <alignment horizontal="left" vertical="center" wrapText="1"/>
    </xf>
    <xf numFmtId="0" fontId="11" fillId="2" borderId="0" xfId="0" applyFont="1" applyFill="1" applyBorder="1" applyAlignment="1">
      <alignment vertical="center" wrapText="1"/>
    </xf>
    <xf numFmtId="0" fontId="9" fillId="0" borderId="6" xfId="0" applyFont="1" applyFill="1" applyBorder="1" applyAlignment="1">
      <alignment vertical="center" wrapText="1"/>
    </xf>
    <xf numFmtId="0" fontId="9" fillId="0" borderId="9" xfId="0" applyFont="1" applyFill="1" applyBorder="1" applyAlignment="1">
      <alignment horizontal="left" vertical="center"/>
    </xf>
    <xf numFmtId="0" fontId="20" fillId="0" borderId="0" xfId="0" applyFont="1" applyFill="1" applyBorder="1" applyAlignment="1">
      <alignment vertical="center"/>
    </xf>
    <xf numFmtId="0" fontId="4" fillId="0" borderId="0" xfId="0" applyFont="1" applyFill="1" applyBorder="1" applyAlignment="1">
      <alignment vertical="center"/>
    </xf>
    <xf numFmtId="0" fontId="5" fillId="2" borderId="0" xfId="0" applyFont="1" applyFill="1" applyBorder="1"/>
    <xf numFmtId="0" fontId="16" fillId="0" borderId="0" xfId="0" applyFont="1" applyFill="1" applyBorder="1" applyAlignment="1">
      <alignment vertical="center"/>
    </xf>
    <xf numFmtId="0" fontId="6" fillId="0" borderId="0" xfId="0" applyFont="1" applyFill="1" applyBorder="1" applyAlignment="1">
      <alignment vertical="center"/>
    </xf>
    <xf numFmtId="14" fontId="16" fillId="0" borderId="0" xfId="0" applyNumberFormat="1" applyFont="1" applyFill="1" applyBorder="1" applyAlignment="1">
      <alignment vertical="center"/>
    </xf>
    <xf numFmtId="0" fontId="5" fillId="2"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11" fillId="2"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left" vertical="center"/>
    </xf>
    <xf numFmtId="0" fontId="11" fillId="2" borderId="0"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1" xfId="0" applyFont="1" applyFill="1" applyBorder="1" applyAlignment="1">
      <alignment horizontal="center" vertical="center" wrapText="1"/>
    </xf>
    <xf numFmtId="0" fontId="9" fillId="0" borderId="6"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xf numFmtId="0" fontId="2" fillId="2" borderId="0" xfId="0" applyFont="1" applyFill="1" applyBorder="1"/>
    <xf numFmtId="0" fontId="17" fillId="0" borderId="0" xfId="0" applyFont="1" applyFill="1" applyBorder="1" applyAlignment="1">
      <alignment vertical="center"/>
    </xf>
    <xf numFmtId="0" fontId="14" fillId="2" borderId="0" xfId="0" applyFont="1" applyFill="1" applyAlignment="1">
      <alignment horizontal="right" vertical="center"/>
    </xf>
    <xf numFmtId="0" fontId="8" fillId="2" borderId="0" xfId="0" applyFont="1" applyFill="1" applyAlignment="1">
      <alignment horizontal="right" vertical="center"/>
    </xf>
    <xf numFmtId="0" fontId="22" fillId="0" borderId="0" xfId="0" applyFont="1" applyAlignment="1">
      <alignment vertical="center"/>
    </xf>
    <xf numFmtId="0" fontId="23" fillId="6" borderId="0" xfId="0" applyFont="1" applyFill="1" applyAlignment="1">
      <alignment vertical="center"/>
    </xf>
    <xf numFmtId="0" fontId="22" fillId="0" borderId="0" xfId="0" applyFont="1" applyAlignment="1">
      <alignment horizontal="left" vertical="center"/>
    </xf>
    <xf numFmtId="0" fontId="22" fillId="0" borderId="0" xfId="0" applyFont="1"/>
    <xf numFmtId="0" fontId="22" fillId="0" borderId="0" xfId="0" applyFont="1" applyFill="1" applyAlignment="1">
      <alignment vertical="center"/>
    </xf>
    <xf numFmtId="0" fontId="24" fillId="6" borderId="0" xfId="0" applyFont="1" applyFill="1" applyAlignment="1">
      <alignment vertical="center"/>
    </xf>
    <xf numFmtId="0" fontId="12" fillId="6" borderId="0" xfId="0" applyFont="1" applyFill="1" applyBorder="1" applyAlignment="1">
      <alignment horizontal="center" vertical="center"/>
    </xf>
    <xf numFmtId="0" fontId="11" fillId="6" borderId="0" xfId="0" applyFont="1" applyFill="1" applyAlignment="1">
      <alignment horizontal="center" vertical="center"/>
    </xf>
    <xf numFmtId="0" fontId="22" fillId="7" borderId="16" xfId="0" applyFont="1" applyFill="1" applyBorder="1" applyAlignment="1">
      <alignment vertical="center"/>
    </xf>
    <xf numFmtId="0" fontId="22" fillId="7" borderId="16" xfId="0" applyFont="1" applyFill="1" applyBorder="1" applyAlignment="1">
      <alignment horizontal="center" vertical="center"/>
    </xf>
    <xf numFmtId="0" fontId="25" fillId="0" borderId="0" xfId="0" applyFont="1" applyFill="1" applyBorder="1" applyAlignment="1">
      <alignment vertical="center"/>
    </xf>
    <xf numFmtId="0" fontId="22" fillId="0" borderId="0" xfId="0" applyFont="1" applyBorder="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25" fillId="0" borderId="0" xfId="0" applyFont="1" applyFill="1" applyAlignment="1">
      <alignment vertical="center"/>
    </xf>
    <xf numFmtId="0" fontId="22" fillId="0" borderId="0" xfId="0" applyFont="1" applyAlignment="1">
      <alignment horizontal="center" vertical="center"/>
    </xf>
    <xf numFmtId="0" fontId="9" fillId="0" borderId="10" xfId="0" applyFont="1" applyFill="1" applyBorder="1" applyAlignment="1">
      <alignment vertical="center"/>
    </xf>
    <xf numFmtId="0" fontId="9" fillId="0" borderId="8" xfId="0" applyFont="1" applyFill="1" applyBorder="1" applyAlignment="1">
      <alignment vertical="center"/>
    </xf>
    <xf numFmtId="0" fontId="9" fillId="0" borderId="4" xfId="0" applyFont="1" applyFill="1" applyBorder="1" applyAlignment="1">
      <alignment vertical="center"/>
    </xf>
    <xf numFmtId="0" fontId="9" fillId="2" borderId="3" xfId="0" applyFont="1" applyFill="1" applyBorder="1" applyAlignment="1">
      <alignment vertical="center"/>
    </xf>
    <xf numFmtId="0" fontId="9" fillId="2" borderId="6" xfId="0" applyFont="1" applyFill="1" applyBorder="1" applyAlignment="1">
      <alignment vertical="center"/>
    </xf>
    <xf numFmtId="0" fontId="9" fillId="2" borderId="10" xfId="0" applyFont="1" applyFill="1" applyBorder="1" applyAlignment="1">
      <alignment vertical="center"/>
    </xf>
    <xf numFmtId="0" fontId="16" fillId="0" borderId="6" xfId="0" applyFont="1" applyFill="1" applyBorder="1" applyAlignment="1">
      <alignment vertical="center"/>
    </xf>
    <xf numFmtId="0" fontId="7" fillId="2" borderId="0" xfId="0" applyFont="1" applyFill="1" applyBorder="1" applyAlignment="1">
      <alignment vertical="center"/>
    </xf>
    <xf numFmtId="0" fontId="9"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5" xfId="0" applyFont="1" applyFill="1" applyBorder="1" applyAlignment="1">
      <alignment horizontal="center" vertical="center"/>
    </xf>
    <xf numFmtId="49" fontId="8" fillId="0" borderId="17" xfId="0" applyNumberFormat="1" applyFont="1" applyFill="1" applyBorder="1"/>
    <xf numFmtId="0" fontId="0" fillId="0" borderId="0" xfId="0" applyAlignment="1">
      <alignment horizontal="center" vertical="center"/>
    </xf>
    <xf numFmtId="0" fontId="10" fillId="3" borderId="1" xfId="0" applyFont="1" applyFill="1" applyBorder="1" applyAlignment="1">
      <alignment vertical="center"/>
    </xf>
    <xf numFmtId="0" fontId="9" fillId="0" borderId="20" xfId="0" applyFont="1" applyFill="1" applyBorder="1" applyAlignment="1">
      <alignment horizontal="left" vertical="center"/>
    </xf>
    <xf numFmtId="0" fontId="9" fillId="0" borderId="13" xfId="0" applyFont="1" applyFill="1" applyBorder="1" applyAlignment="1">
      <alignment vertical="center"/>
    </xf>
    <xf numFmtId="0" fontId="9" fillId="0" borderId="21" xfId="0" applyFont="1" applyFill="1" applyBorder="1" applyAlignment="1">
      <alignment horizontal="center" vertical="center" wrapText="1"/>
    </xf>
    <xf numFmtId="0" fontId="0" fillId="0" borderId="0" xfId="0" applyFill="1"/>
    <xf numFmtId="0" fontId="9" fillId="9" borderId="2" xfId="0" applyFont="1" applyFill="1" applyBorder="1" applyAlignment="1">
      <alignment horizontal="center" vertical="center" wrapText="1"/>
    </xf>
    <xf numFmtId="0" fontId="9" fillId="9" borderId="3" xfId="0" applyFont="1" applyFill="1" applyBorder="1" applyAlignment="1">
      <alignment horizontal="left" vertical="center" wrapText="1"/>
    </xf>
    <xf numFmtId="0" fontId="9" fillId="9" borderId="3" xfId="0" applyFont="1" applyFill="1" applyBorder="1" applyAlignment="1">
      <alignment vertical="center"/>
    </xf>
    <xf numFmtId="0" fontId="9" fillId="9" borderId="6" xfId="0" applyFont="1" applyFill="1" applyBorder="1" applyAlignment="1">
      <alignment vertical="center"/>
    </xf>
    <xf numFmtId="0" fontId="9" fillId="9"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2" borderId="8" xfId="0" applyFont="1" applyFill="1" applyBorder="1" applyAlignment="1">
      <alignment horizontal="left" vertical="center" wrapText="1"/>
    </xf>
    <xf numFmtId="0" fontId="9" fillId="2" borderId="8" xfId="0" applyFont="1" applyFill="1" applyBorder="1" applyAlignment="1">
      <alignment vertical="center"/>
    </xf>
    <xf numFmtId="0" fontId="9" fillId="0" borderId="14" xfId="0" applyFont="1" applyFill="1" applyBorder="1" applyAlignment="1">
      <alignment horizontal="center" vertical="center"/>
    </xf>
    <xf numFmtId="0" fontId="9" fillId="2" borderId="13" xfId="0" applyFont="1" applyFill="1" applyBorder="1" applyAlignment="1">
      <alignment horizontal="left" vertical="center" wrapText="1"/>
    </xf>
    <xf numFmtId="0" fontId="9" fillId="2" borderId="13" xfId="0" applyFont="1" applyFill="1" applyBorder="1" applyAlignment="1">
      <alignment vertical="center"/>
    </xf>
    <xf numFmtId="164" fontId="26" fillId="2" borderId="0" xfId="0" applyNumberFormat="1" applyFont="1" applyFill="1" applyBorder="1" applyAlignment="1">
      <alignment vertical="center" wrapText="1"/>
    </xf>
    <xf numFmtId="164" fontId="29" fillId="2" borderId="0" xfId="0" applyNumberFormat="1" applyFont="1" applyFill="1" applyBorder="1" applyAlignment="1">
      <alignment vertical="center" wrapText="1"/>
    </xf>
    <xf numFmtId="49" fontId="21" fillId="0" borderId="17" xfId="0" applyNumberFormat="1" applyFont="1" applyBorder="1"/>
    <xf numFmtId="0" fontId="21" fillId="0" borderId="17" xfId="0" applyFont="1" applyBorder="1" applyAlignment="1"/>
    <xf numFmtId="49" fontId="25" fillId="0" borderId="0" xfId="0" applyNumberFormat="1" applyFont="1" applyBorder="1" applyAlignment="1">
      <alignment horizontal="left" vertical="center"/>
    </xf>
    <xf numFmtId="0" fontId="25" fillId="0" borderId="0" xfId="0" applyFont="1" applyAlignment="1">
      <alignment horizontal="center" vertical="center"/>
    </xf>
    <xf numFmtId="0" fontId="25" fillId="0" borderId="0" xfId="0" applyFont="1" applyAlignment="1">
      <alignment vertical="center"/>
    </xf>
    <xf numFmtId="0" fontId="25" fillId="0" borderId="0" xfId="0" applyFont="1" applyFill="1" applyAlignment="1">
      <alignment horizontal="center" vertical="center"/>
    </xf>
    <xf numFmtId="0" fontId="12" fillId="0" borderId="3" xfId="0" applyFont="1" applyFill="1" applyBorder="1" applyAlignment="1">
      <alignment horizontal="left" vertical="center" wrapText="1"/>
    </xf>
    <xf numFmtId="0" fontId="30" fillId="0" borderId="0" xfId="0" applyFont="1"/>
    <xf numFmtId="0" fontId="30" fillId="0" borderId="0" xfId="0" applyFont="1" applyFill="1"/>
    <xf numFmtId="0" fontId="16" fillId="2" borderId="3" xfId="0" applyFont="1" applyFill="1" applyBorder="1" applyAlignment="1">
      <alignment vertical="center"/>
    </xf>
    <xf numFmtId="0" fontId="16" fillId="0" borderId="8" xfId="0" applyFont="1" applyFill="1" applyBorder="1" applyAlignment="1">
      <alignment vertical="center"/>
    </xf>
    <xf numFmtId="0" fontId="9" fillId="0" borderId="3"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6" fillId="9" borderId="3" xfId="0" applyFont="1" applyFill="1" applyBorder="1" applyAlignment="1">
      <alignment horizontal="center" vertical="center"/>
    </xf>
    <xf numFmtId="0" fontId="16" fillId="9" borderId="0" xfId="0" applyFont="1" applyFill="1" applyBorder="1" applyAlignment="1">
      <alignment horizontal="center" vertical="center" wrapText="1"/>
    </xf>
    <xf numFmtId="0" fontId="6" fillId="9" borderId="6" xfId="0" applyFont="1" applyFill="1" applyBorder="1" applyAlignment="1">
      <alignment horizontal="center" vertical="center"/>
    </xf>
    <xf numFmtId="0" fontId="13" fillId="2" borderId="0" xfId="0" applyFont="1" applyFill="1" applyAlignment="1">
      <alignment vertical="center" wrapText="1"/>
    </xf>
    <xf numFmtId="0" fontId="32" fillId="2" borderId="0" xfId="0" applyFont="1" applyFill="1" applyBorder="1" applyAlignment="1">
      <alignment horizontal="center" vertical="center" wrapText="1"/>
    </xf>
    <xf numFmtId="0" fontId="25" fillId="0" borderId="0" xfId="0" applyFont="1" applyBorder="1" applyAlignment="1">
      <alignment horizontal="left" vertical="center"/>
    </xf>
    <xf numFmtId="0" fontId="7" fillId="2" borderId="0" xfId="0" applyFont="1" applyFill="1" applyAlignment="1">
      <alignment horizontal="right" vertical="top"/>
    </xf>
    <xf numFmtId="0" fontId="27" fillId="0" borderId="1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8" xfId="0" applyFont="1" applyFill="1" applyBorder="1" applyAlignment="1">
      <alignment horizontal="center" vertical="center"/>
    </xf>
    <xf numFmtId="0" fontId="35" fillId="6" borderId="22" xfId="0" applyFont="1" applyFill="1" applyBorder="1" applyAlignment="1">
      <alignment vertical="center"/>
    </xf>
    <xf numFmtId="0" fontId="35" fillId="6" borderId="0" xfId="0" applyFont="1" applyFill="1" applyBorder="1" applyAlignment="1">
      <alignment horizontal="center" vertical="center"/>
    </xf>
    <xf numFmtId="0" fontId="35" fillId="6" borderId="23" xfId="0" applyFont="1" applyFill="1" applyBorder="1" applyAlignment="1">
      <alignment vertical="center"/>
    </xf>
    <xf numFmtId="0" fontId="36" fillId="2" borderId="0" xfId="0" applyFont="1" applyFill="1"/>
    <xf numFmtId="0" fontId="35" fillId="6" borderId="0" xfId="0" applyFont="1" applyFill="1" applyBorder="1" applyAlignment="1">
      <alignment vertical="center"/>
    </xf>
    <xf numFmtId="0" fontId="35" fillId="6" borderId="15" xfId="0" applyFont="1" applyFill="1" applyBorder="1" applyAlignment="1">
      <alignment vertical="center"/>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37" fillId="0" borderId="0" xfId="2" applyFont="1" applyFill="1"/>
    <xf numFmtId="0" fontId="13" fillId="2" borderId="0" xfId="0" applyFont="1" applyFill="1" applyAlignment="1">
      <alignment vertical="center"/>
    </xf>
    <xf numFmtId="0" fontId="38" fillId="0" borderId="0" xfId="0" applyFont="1" applyFill="1" applyBorder="1" applyAlignment="1">
      <alignment horizontal="left" vertical="top"/>
    </xf>
    <xf numFmtId="0" fontId="38" fillId="0" borderId="0" xfId="0" applyFont="1" applyFill="1" applyBorder="1" applyAlignment="1">
      <alignment horizontal="right" vertical="top"/>
    </xf>
    <xf numFmtId="0" fontId="39" fillId="0" borderId="0" xfId="0" applyFont="1" applyFill="1" applyBorder="1" applyAlignment="1">
      <alignment horizontal="left" vertical="top"/>
    </xf>
    <xf numFmtId="0" fontId="40" fillId="0" borderId="0" xfId="0" applyFont="1" applyFill="1" applyBorder="1" applyAlignment="1">
      <alignment horizontal="left" vertical="top"/>
    </xf>
    <xf numFmtId="0" fontId="39" fillId="0" borderId="0" xfId="0" applyFont="1" applyFill="1" applyBorder="1" applyAlignment="1">
      <alignment horizontal="center" vertical="top"/>
    </xf>
    <xf numFmtId="0" fontId="41" fillId="0" borderId="0" xfId="0" applyFont="1" applyFill="1" applyBorder="1" applyAlignment="1">
      <alignment horizontal="left" vertical="center"/>
    </xf>
    <xf numFmtId="0" fontId="25" fillId="0" borderId="0" xfId="0" applyFont="1" applyAlignment="1">
      <alignment horizontal="left" vertical="center"/>
    </xf>
    <xf numFmtId="0" fontId="4" fillId="4" borderId="0" xfId="0" applyFont="1" applyFill="1" applyAlignment="1">
      <alignment vertical="center"/>
    </xf>
    <xf numFmtId="0" fontId="24" fillId="6" borderId="30" xfId="0" applyFont="1" applyFill="1" applyBorder="1" applyAlignment="1">
      <alignment vertical="center"/>
    </xf>
    <xf numFmtId="0" fontId="22" fillId="7" borderId="29" xfId="0" applyFont="1" applyFill="1" applyBorder="1" applyAlignment="1">
      <alignment horizontal="center" vertical="center"/>
    </xf>
    <xf numFmtId="0" fontId="22" fillId="0" borderId="30" xfId="0" applyFont="1" applyFill="1" applyBorder="1" applyAlignment="1">
      <alignment horizontal="center" vertical="center"/>
    </xf>
    <xf numFmtId="0" fontId="26" fillId="2" borderId="0" xfId="0" applyFont="1" applyFill="1" applyBorder="1" applyAlignment="1">
      <alignment vertical="center"/>
    </xf>
    <xf numFmtId="0" fontId="9" fillId="0" borderId="3" xfId="0" applyFont="1" applyFill="1" applyBorder="1" applyAlignment="1">
      <alignment vertical="center"/>
    </xf>
    <xf numFmtId="0" fontId="16" fillId="0" borderId="13" xfId="0" applyFont="1" applyFill="1" applyBorder="1" applyAlignment="1">
      <alignment vertical="center"/>
    </xf>
    <xf numFmtId="0" fontId="16" fillId="0" borderId="3" xfId="0" applyFont="1" applyFill="1" applyBorder="1" applyAlignment="1">
      <alignment vertical="center"/>
    </xf>
    <xf numFmtId="0" fontId="10" fillId="3" borderId="18" xfId="0" applyFont="1" applyFill="1" applyBorder="1" applyAlignment="1">
      <alignment horizontal="left" vertical="center" indent="1"/>
    </xf>
    <xf numFmtId="0" fontId="25" fillId="0" borderId="0" xfId="0" applyFont="1" applyFill="1" applyBorder="1" applyAlignment="1">
      <alignment horizontal="left" vertical="center"/>
    </xf>
    <xf numFmtId="0" fontId="35" fillId="2" borderId="0" xfId="0" applyFont="1" applyFill="1" applyBorder="1" applyAlignment="1">
      <alignment vertical="center"/>
    </xf>
    <xf numFmtId="0" fontId="9" fillId="0" borderId="6" xfId="0" applyFont="1" applyFill="1" applyBorder="1" applyAlignment="1">
      <alignment horizontal="left" vertical="center"/>
    </xf>
    <xf numFmtId="0" fontId="9" fillId="0" borderId="12" xfId="0" applyFont="1" applyFill="1" applyBorder="1" applyAlignment="1">
      <alignment horizontal="center" vertical="center" wrapText="1"/>
    </xf>
    <xf numFmtId="0" fontId="35" fillId="6" borderId="22" xfId="0" applyFont="1" applyFill="1" applyBorder="1" applyAlignment="1">
      <alignment horizontal="left" vertical="center" indent="1"/>
    </xf>
    <xf numFmtId="0" fontId="35" fillId="6" borderId="0" xfId="0" applyFont="1" applyFill="1" applyBorder="1" applyAlignment="1">
      <alignment horizontal="left" vertical="center" indent="1"/>
    </xf>
    <xf numFmtId="0" fontId="42" fillId="4" borderId="0" xfId="0" applyFont="1" applyFill="1" applyAlignment="1">
      <alignment vertical="center"/>
    </xf>
    <xf numFmtId="0" fontId="43" fillId="0" borderId="0" xfId="0" applyFont="1"/>
    <xf numFmtId="0" fontId="12" fillId="0" borderId="0" xfId="0" applyFont="1" applyFill="1" applyBorder="1" applyAlignment="1">
      <alignment horizontal="left" vertical="center" wrapText="1"/>
    </xf>
    <xf numFmtId="0" fontId="10" fillId="3" borderId="1" xfId="0" applyFont="1" applyFill="1" applyBorder="1" applyAlignment="1">
      <alignment horizontal="center" vertical="center"/>
    </xf>
    <xf numFmtId="0" fontId="9" fillId="0" borderId="0" xfId="0" applyFont="1" applyFill="1" applyBorder="1" applyAlignment="1">
      <alignment horizontal="left"/>
    </xf>
    <xf numFmtId="0" fontId="7" fillId="0" borderId="0" xfId="0" applyFont="1" applyFill="1" applyBorder="1" applyAlignment="1">
      <alignment horizontal="right"/>
    </xf>
    <xf numFmtId="0" fontId="9" fillId="2" borderId="0" xfId="0" applyFont="1" applyFill="1" applyBorder="1" applyAlignment="1"/>
    <xf numFmtId="0" fontId="9" fillId="0" borderId="0" xfId="0" applyFont="1" applyFill="1" applyBorder="1" applyAlignment="1"/>
    <xf numFmtId="0" fontId="11" fillId="2" borderId="0" xfId="0" applyFont="1" applyFill="1" applyBorder="1" applyAlignment="1">
      <alignment horizontal="center" wrapText="1"/>
    </xf>
    <xf numFmtId="0" fontId="6" fillId="0" borderId="0" xfId="0" applyFont="1" applyFill="1" applyBorder="1" applyAlignment="1" applyProtection="1">
      <alignment horizontal="center"/>
      <protection locked="0"/>
    </xf>
    <xf numFmtId="0" fontId="22" fillId="0" borderId="0" xfId="0" applyFont="1" applyFill="1" applyAlignment="1"/>
    <xf numFmtId="0" fontId="11" fillId="2" borderId="0" xfId="0" applyFont="1" applyFill="1" applyAlignment="1"/>
    <xf numFmtId="0" fontId="12" fillId="0" borderId="0" xfId="0" applyFont="1" applyFill="1" applyBorder="1" applyAlignment="1">
      <alignment horizontal="left" vertical="center" wrapText="1"/>
    </xf>
    <xf numFmtId="0" fontId="10" fillId="3" borderId="1" xfId="0" applyFont="1" applyFill="1" applyBorder="1" applyAlignment="1">
      <alignment horizontal="center" vertical="center"/>
    </xf>
    <xf numFmtId="0" fontId="10" fillId="3" borderId="19" xfId="0" applyFont="1" applyFill="1" applyBorder="1" applyAlignment="1">
      <alignment horizontal="center" vertical="center"/>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1" fillId="5" borderId="0" xfId="0" applyFont="1" applyFill="1" applyAlignment="1">
      <alignment horizontal="left" vertical="center" wrapText="1"/>
    </xf>
    <xf numFmtId="164" fontId="11" fillId="2" borderId="0" xfId="0" applyNumberFormat="1" applyFont="1" applyFill="1" applyBorder="1" applyAlignment="1" applyProtection="1">
      <alignment horizontal="left" vertical="top"/>
      <protection locked="0"/>
    </xf>
    <xf numFmtId="0" fontId="11" fillId="2" borderId="0" xfId="0" applyFont="1" applyFill="1" applyAlignment="1" applyProtection="1">
      <alignment horizontal="left" vertical="center"/>
      <protection locked="0"/>
    </xf>
    <xf numFmtId="0" fontId="4" fillId="4" borderId="0" xfId="0" applyFont="1" applyFill="1" applyAlignment="1">
      <alignment horizontal="center" vertical="center"/>
    </xf>
    <xf numFmtId="0" fontId="6" fillId="0" borderId="28"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34" fillId="10" borderId="0" xfId="3" applyFont="1" applyFill="1" applyAlignment="1">
      <alignment horizontal="center" vertical="center" wrapText="1"/>
    </xf>
    <xf numFmtId="0" fontId="33" fillId="10" borderId="0" xfId="3" applyFill="1" applyAlignment="1">
      <alignment horizontal="center" vertical="center" wrapText="1"/>
    </xf>
  </cellXfs>
  <cellStyles count="4">
    <cellStyle name="Hyperlink" xfId="3" builtinId="8"/>
    <cellStyle name="Neutral" xfId="2" builtinId="28"/>
    <cellStyle name="Normal" xfId="0" builtinId="0"/>
    <cellStyle name="Normal 37" xfId="1"/>
  </cellStyles>
  <dxfs count="88">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ont>
        <b val="0"/>
        <i/>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rgb="FFFF0000"/>
      </font>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tint="-0.499984740745262"/>
      </font>
    </dxf>
    <dxf>
      <font>
        <color theme="0" tint="-0.499984740745262"/>
      </font>
    </dxf>
    <dxf>
      <fill>
        <patternFill>
          <bgColor theme="6" tint="0.39994506668294322"/>
        </patternFill>
      </fill>
    </dxf>
    <dxf>
      <fill>
        <patternFill>
          <bgColor theme="6"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s>
  <tableStyles count="0" defaultTableStyle="TableStyleMedium2" defaultPivotStyle="PivotStyleLight16"/>
  <colors>
    <mruColors>
      <color rgb="FF95B3D7"/>
      <color rgb="FF9BC2E6"/>
      <color rgb="FF0000CC"/>
      <color rgb="FFFF0066"/>
      <color rgb="FFB48FFF"/>
      <color rgb="FF99CC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411479</xdr:colOff>
      <xdr:row>0</xdr:row>
      <xdr:rowOff>114300</xdr:rowOff>
    </xdr:from>
    <xdr:to>
      <xdr:col>7</xdr:col>
      <xdr:colOff>104774</xdr:colOff>
      <xdr:row>0</xdr:row>
      <xdr:rowOff>383033</xdr:rowOff>
    </xdr:to>
    <xdr:pic>
      <xdr:nvPicPr>
        <xdr:cNvPr id="5" name="Picture 4" title="Curtin University log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99659" y="114300"/>
          <a:ext cx="1499235"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523876</xdr:colOff>
      <xdr:row>1</xdr:row>
      <xdr:rowOff>1</xdr:rowOff>
    </xdr:from>
    <xdr:to>
      <xdr:col>17</xdr:col>
      <xdr:colOff>285751</xdr:colOff>
      <xdr:row>10</xdr:row>
      <xdr:rowOff>57151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172326" y="476251"/>
          <a:ext cx="5562600" cy="173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Guidelines for Enrolment in Bachelor of Arts (Chinese) or Bachelor of Arts (Japanese)</a:t>
          </a:r>
          <a:endParaRPr lang="en-AU" sz="600">
            <a:latin typeface="Segoe UI" panose="020B0502040204020203" pitchFamily="34" charset="0"/>
            <a:ea typeface="Segoe UI" panose="020B0502040204020203" pitchFamily="34" charset="0"/>
            <a:cs typeface="Segoe UI" panose="020B0502040204020203" pitchFamily="34" charset="0"/>
          </a:endParaRPr>
        </a:p>
        <a:p>
          <a:endParaRPr lang="en-AU" sz="1000">
            <a:effectLst/>
            <a:latin typeface="Segoe UI" panose="020B0502040204020203" pitchFamily="34" charset="0"/>
            <a:cs typeface="Segoe UI" panose="020B0502040204020203" pitchFamily="34" charset="0"/>
          </a:endParaRPr>
        </a:p>
        <a:p>
          <a:r>
            <a:rPr lang="en-AU" sz="1100">
              <a:solidFill>
                <a:schemeClr val="dk1"/>
              </a:solidFill>
              <a:effectLst/>
              <a:latin typeface="Segoe UI" panose="020B0502040204020203" pitchFamily="34" charset="0"/>
              <a:ea typeface="+mn-ea"/>
              <a:cs typeface="Segoe UI" panose="020B0502040204020203" pitchFamily="34" charset="0"/>
            </a:rPr>
            <a:t>1. Please use this Enrolment Planner to determine the order of study for full-time progression.  Please note that units are not available every study period, so it is important to review your enrolments to ensure they are correct. </a:t>
          </a:r>
          <a:endParaRPr lang="en-AU" sz="1000">
            <a:effectLst/>
            <a:latin typeface="Segoe UI" panose="020B0502040204020203" pitchFamily="34" charset="0"/>
            <a:cs typeface="Segoe UI" panose="020B0502040204020203" pitchFamily="34" charset="0"/>
          </a:endParaRPr>
        </a:p>
        <a:p>
          <a:r>
            <a:rPr lang="en-AU" sz="1100">
              <a:solidFill>
                <a:schemeClr val="dk1"/>
              </a:solidFill>
              <a:effectLst/>
              <a:latin typeface="Segoe UI" panose="020B0502040204020203" pitchFamily="34" charset="0"/>
              <a:ea typeface="+mn-ea"/>
              <a:cs typeface="Segoe UI" panose="020B0502040204020203" pitchFamily="34" charset="0"/>
            </a:rPr>
            <a:t>2. Students should complete </a:t>
          </a:r>
          <a:r>
            <a:rPr lang="en-AU" sz="1100" b="1">
              <a:solidFill>
                <a:schemeClr val="dk1"/>
              </a:solidFill>
              <a:effectLst/>
              <a:latin typeface="Segoe UI" panose="020B0502040204020203" pitchFamily="34" charset="0"/>
              <a:ea typeface="+mn-ea"/>
              <a:cs typeface="Segoe UI" panose="020B0502040204020203" pitchFamily="34" charset="0"/>
            </a:rPr>
            <a:t>all</a:t>
          </a:r>
          <a:r>
            <a:rPr lang="en-AU" sz="1100">
              <a:solidFill>
                <a:schemeClr val="dk1"/>
              </a:solidFill>
              <a:effectLst/>
              <a:latin typeface="Segoe UI" panose="020B0502040204020203" pitchFamily="34" charset="0"/>
              <a:ea typeface="+mn-ea"/>
              <a:cs typeface="Segoe UI" panose="020B0502040204020203" pitchFamily="34" charset="0"/>
            </a:rPr>
            <a:t> the core subjects in each level before progressing to the next</a:t>
          </a:r>
          <a:r>
            <a:rPr lang="en-AU" sz="1100" baseline="0">
              <a:solidFill>
                <a:schemeClr val="dk1"/>
              </a:solidFill>
              <a:effectLst/>
              <a:latin typeface="Segoe UI" panose="020B0502040204020203" pitchFamily="34" charset="0"/>
              <a:ea typeface="+mn-ea"/>
              <a:cs typeface="Segoe UI" panose="020B0502040204020203" pitchFamily="34" charset="0"/>
            </a:rPr>
            <a:t> level.</a:t>
          </a:r>
          <a:endParaRPr lang="en-AU" sz="1000">
            <a:effectLst/>
            <a:latin typeface="Segoe UI" panose="020B0502040204020203" pitchFamily="34" charset="0"/>
            <a:cs typeface="Segoe UI" panose="020B0502040204020203" pitchFamily="34" charset="0"/>
          </a:endParaRPr>
        </a:p>
        <a:p>
          <a:r>
            <a:rPr lang="en-AU" sz="1100" baseline="0">
              <a:solidFill>
                <a:schemeClr val="dk1"/>
              </a:solidFill>
              <a:effectLst/>
              <a:latin typeface="Segoe UI" panose="020B0502040204020203" pitchFamily="34" charset="0"/>
              <a:ea typeface="+mn-ea"/>
              <a:cs typeface="Segoe UI" panose="020B0502040204020203" pitchFamily="34" charset="0"/>
            </a:rPr>
            <a:t>3. </a:t>
          </a:r>
          <a:r>
            <a:rPr lang="en-AU" sz="1100" b="0" i="0">
              <a:solidFill>
                <a:schemeClr val="dk1"/>
              </a:solidFill>
              <a:effectLst/>
              <a:latin typeface="Segoe UI" panose="020B0502040204020203" pitchFamily="34" charset="0"/>
              <a:ea typeface="+mn-ea"/>
              <a:cs typeface="Segoe UI" panose="020B0502040204020203" pitchFamily="34" charset="0"/>
            </a:rPr>
            <a:t>The</a:t>
          </a:r>
          <a:r>
            <a:rPr lang="en-AU" sz="1100" b="0" i="0" baseline="0">
              <a:solidFill>
                <a:schemeClr val="dk1"/>
              </a:solidFill>
              <a:effectLst/>
              <a:latin typeface="Segoe UI" panose="020B0502040204020203" pitchFamily="34" charset="0"/>
              <a:ea typeface="+mn-ea"/>
              <a:cs typeface="Segoe UI" panose="020B0502040204020203" pitchFamily="34" charset="0"/>
            </a:rPr>
            <a:t> standard f</a:t>
          </a:r>
          <a:r>
            <a:rPr lang="en-AU" sz="1100" b="0" i="0">
              <a:solidFill>
                <a:schemeClr val="dk1"/>
              </a:solidFill>
              <a:effectLst/>
              <a:latin typeface="Segoe UI" panose="020B0502040204020203" pitchFamily="34" charset="0"/>
              <a:ea typeface="+mn-ea"/>
              <a:cs typeface="Segoe UI" panose="020B0502040204020203" pitchFamily="34" charset="0"/>
            </a:rPr>
            <a:t>ull-time</a:t>
          </a:r>
          <a:r>
            <a:rPr lang="en-AU" sz="1100" b="0" i="0" baseline="0">
              <a:solidFill>
                <a:schemeClr val="dk1"/>
              </a:solidFill>
              <a:effectLst/>
              <a:latin typeface="Segoe UI" panose="020B0502040204020203" pitchFamily="34" charset="0"/>
              <a:ea typeface="+mn-ea"/>
              <a:cs typeface="Segoe UI" panose="020B0502040204020203" pitchFamily="34" charset="0"/>
            </a:rPr>
            <a:t> study load is two units per study period.</a:t>
          </a:r>
          <a:r>
            <a:rPr lang="en-AU" sz="1100">
              <a:solidFill>
                <a:schemeClr val="dk1"/>
              </a:solidFill>
              <a:effectLst/>
              <a:latin typeface="Segoe UI" panose="020B0502040204020203" pitchFamily="34" charset="0"/>
              <a:ea typeface="+mn-ea"/>
              <a:cs typeface="Segoe UI" panose="020B0502040204020203" pitchFamily="34" charset="0"/>
            </a:rPr>
            <a:t> </a:t>
          </a:r>
          <a:r>
            <a:rPr lang="en-AU" sz="1100" b="0" i="0" u="none" strike="noStrike">
              <a:solidFill>
                <a:schemeClr val="dk1"/>
              </a:solidFill>
              <a:effectLst/>
              <a:latin typeface="Segoe UI" panose="020B0502040204020203" pitchFamily="34" charset="0"/>
              <a:ea typeface="+mn-ea"/>
              <a:cs typeface="Segoe UI" panose="020B0502040204020203" pitchFamily="34" charset="0"/>
            </a:rPr>
            <a:t> </a:t>
          </a:r>
          <a:r>
            <a:rPr lang="en-AU">
              <a:latin typeface="Segoe UI" panose="020B0502040204020203" pitchFamily="34" charset="0"/>
              <a:cs typeface="Segoe UI" panose="020B0502040204020203" pitchFamily="34" charset="0"/>
            </a:rPr>
            <a:t> </a:t>
          </a:r>
          <a:r>
            <a:rPr lang="en-AU" sz="1100" b="0" i="0" u="none" strike="noStrike">
              <a:solidFill>
                <a:schemeClr val="dk1"/>
              </a:solidFill>
              <a:effectLst/>
              <a:latin typeface="Segoe UI" panose="020B0502040204020203" pitchFamily="34" charset="0"/>
              <a:ea typeface="+mn-ea"/>
              <a:cs typeface="Segoe UI" panose="020B0502040204020203" pitchFamily="34" charset="0"/>
            </a:rPr>
            <a:t> </a:t>
          </a:r>
          <a:r>
            <a:rPr lang="en-AU">
              <a:latin typeface="Segoe UI" panose="020B0502040204020203" pitchFamily="34" charset="0"/>
              <a:cs typeface="Segoe UI" panose="020B0502040204020203" pitchFamily="34" charset="0"/>
            </a:rPr>
            <a:t> </a:t>
          </a:r>
          <a:r>
            <a:rPr lang="en-AU" sz="1100" b="0" i="0" u="none" strike="noStrike">
              <a:solidFill>
                <a:schemeClr val="dk1"/>
              </a:solidFill>
              <a:effectLst/>
              <a:latin typeface="Segoe UI" panose="020B0502040204020203" pitchFamily="34" charset="0"/>
              <a:ea typeface="+mn-ea"/>
              <a:cs typeface="Segoe UI" panose="020B0502040204020203" pitchFamily="34" charset="0"/>
            </a:rPr>
            <a:t> </a:t>
          </a:r>
          <a:r>
            <a:rPr lang="en-AU">
              <a:latin typeface="Segoe UI" panose="020B0502040204020203" pitchFamily="34" charset="0"/>
              <a:cs typeface="Segoe UI" panose="020B0502040204020203" pitchFamily="34" charset="0"/>
            </a:rPr>
            <a:t> </a:t>
          </a:r>
          <a:r>
            <a:rPr lang="en-AU" sz="1100" baseline="0">
              <a:latin typeface="Segoe UI" panose="020B0502040204020203" pitchFamily="34" charset="0"/>
              <a:cs typeface="Segoe UI" panose="020B0502040204020203" pitchFamily="34" charset="0"/>
            </a:rPr>
            <a:t> </a:t>
          </a:r>
          <a:endParaRPr lang="en-AU" sz="1100">
            <a:latin typeface="Segoe UI" panose="020B0502040204020203" pitchFamily="34" charset="0"/>
            <a:cs typeface="Segoe UI" panose="020B0502040204020203"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ED\Teaching%20&amp;%20Learning\Teaching%20Support\Study%20Plan%20Templates\New%20Enrolment%20Planners\Enrolment%20Planner%20PrimaryECE%20OUA%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ER\DHS\Shared\ED\Teaching%20&amp;%20Learning\Teaching%20Support\Study%20Plan%20Templates\New%20Enrolment%20Planners\Enrolment%20Planner%20PrimaryECE%20OU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 val="Enrolment Planner PrimaryECE OU"/>
    </sheetNames>
    <sheetDataSet>
      <sheetData sheetId="0"/>
      <sheetData sheetId="1">
        <row r="1">
          <cell r="D1" t="str">
            <v>ECE2015</v>
          </cell>
        </row>
        <row r="20">
          <cell r="A20" t="str">
            <v>Done?</v>
          </cell>
        </row>
        <row r="21">
          <cell r="A21" t="str">
            <v>Complete</v>
          </cell>
        </row>
        <row r="22">
          <cell r="A22" t="str">
            <v>CRL</v>
          </cell>
        </row>
        <row r="23">
          <cell r="A23" t="str">
            <v>SP4 2017</v>
          </cell>
        </row>
        <row r="24">
          <cell r="A24" t="str">
            <v>SP1 2018</v>
          </cell>
        </row>
        <row r="25">
          <cell r="A25" t="str">
            <v>SP2 2018</v>
          </cell>
        </row>
        <row r="26">
          <cell r="A26" t="str">
            <v>SP3 2018</v>
          </cell>
        </row>
        <row r="27">
          <cell r="A27" t="str">
            <v>SP4 2018</v>
          </cell>
        </row>
        <row r="28">
          <cell r="A28" t="str">
            <v>SP1 2019</v>
          </cell>
        </row>
        <row r="29">
          <cell r="A29" t="str">
            <v>SP2 2019</v>
          </cell>
        </row>
        <row r="30">
          <cell r="A30" t="str">
            <v>SP3 2019</v>
          </cell>
        </row>
        <row r="31">
          <cell r="A31" t="str">
            <v>SP4 2019</v>
          </cell>
        </row>
        <row r="32">
          <cell r="A32" t="str">
            <v>SP1 2020</v>
          </cell>
        </row>
        <row r="33">
          <cell r="A33" t="str">
            <v>SP2 2020</v>
          </cell>
        </row>
        <row r="34">
          <cell r="A34" t="str">
            <v>SP3 2020</v>
          </cell>
        </row>
        <row r="35">
          <cell r="A35" t="str">
            <v>SP4 2020</v>
          </cell>
        </row>
        <row r="36">
          <cell r="A36" t="str">
            <v>SP1 2021</v>
          </cell>
        </row>
        <row r="37">
          <cell r="A37" t="str">
            <v>SP2 2021</v>
          </cell>
        </row>
        <row r="38">
          <cell r="A38" t="str">
            <v>SP3 2021</v>
          </cell>
        </row>
        <row r="39">
          <cell r="A39" t="str">
            <v>SP4 2021</v>
          </cell>
        </row>
        <row r="40">
          <cell r="A40" t="str">
            <v>SP1 2022</v>
          </cell>
        </row>
        <row r="41">
          <cell r="A41" t="str">
            <v>SP2 2022</v>
          </cell>
        </row>
        <row r="42">
          <cell r="A42" t="str">
            <v>SP3 2022</v>
          </cell>
        </row>
        <row r="43">
          <cell r="A43" t="str">
            <v>SP4 2022</v>
          </cell>
        </row>
      </sheetData>
      <sheetData sheetId="2">
        <row r="1">
          <cell r="A1" t="str">
            <v>Study Package Availability Search</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es and unitsets"/>
      <sheetName val="ENR Planner"/>
      <sheetName val="OUA Handbook"/>
      <sheetName val="Int Handbook"/>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5"/>
  <sheetViews>
    <sheetView showGridLines="0" tabSelected="1" zoomScaleNormal="100" workbookViewId="0">
      <selection activeCell="D7" sqref="D7"/>
    </sheetView>
  </sheetViews>
  <sheetFormatPr defaultColWidth="9.140625" defaultRowHeight="14.25" x14ac:dyDescent="0.2"/>
  <cols>
    <col min="1" max="1" width="10.28515625" style="2" customWidth="1"/>
    <col min="2" max="2" width="7.5703125" style="2" customWidth="1"/>
    <col min="3" max="3" width="6.7109375" style="2" customWidth="1"/>
    <col min="4" max="4" width="20.7109375" style="2" customWidth="1"/>
    <col min="5" max="5" width="22.7109375" style="2" customWidth="1"/>
    <col min="6" max="6" width="13" style="2" customWidth="1"/>
    <col min="7" max="7" width="13.28515625" style="2" customWidth="1"/>
    <col min="8" max="8" width="5.42578125" style="2" customWidth="1"/>
    <col min="9" max="9" width="13.85546875" style="2" customWidth="1"/>
    <col min="10" max="16384" width="9.140625" style="2"/>
  </cols>
  <sheetData>
    <row r="1" spans="1:19" ht="38.1" customHeight="1" x14ac:dyDescent="0.25">
      <c r="A1" s="170" t="s">
        <v>0</v>
      </c>
      <c r="B1" s="170"/>
      <c r="C1" s="170"/>
      <c r="D1" s="170"/>
      <c r="E1" s="170"/>
      <c r="F1" s="170"/>
      <c r="G1" s="170"/>
      <c r="H1" s="170"/>
      <c r="I1" s="1"/>
      <c r="J1" s="39"/>
      <c r="K1" s="40"/>
      <c r="L1" s="40"/>
      <c r="M1" s="40"/>
      <c r="N1" s="40"/>
      <c r="O1" s="41"/>
      <c r="P1" s="42"/>
      <c r="Q1" s="43"/>
      <c r="R1" s="43"/>
      <c r="S1" s="43"/>
    </row>
    <row r="2" spans="1:19" s="4" customFormat="1" ht="15" customHeight="1" x14ac:dyDescent="0.3">
      <c r="A2" s="136"/>
      <c r="B2" s="136"/>
      <c r="C2" s="173" t="s">
        <v>1</v>
      </c>
      <c r="D2" s="173"/>
      <c r="E2" s="173"/>
      <c r="F2" s="173"/>
      <c r="G2" s="151" t="str">
        <f>CONCATENATE(F3,G3)</f>
        <v>STARTSTART</v>
      </c>
      <c r="H2" s="136"/>
      <c r="I2" s="3"/>
      <c r="J2" s="20"/>
      <c r="K2" s="20"/>
      <c r="L2" s="20"/>
      <c r="M2" s="20"/>
      <c r="N2" s="20"/>
      <c r="O2" s="21"/>
      <c r="P2" s="21"/>
      <c r="Q2" s="22"/>
      <c r="R2" s="22"/>
      <c r="S2" s="22"/>
    </row>
    <row r="3" spans="1:19" s="6" customFormat="1" ht="13.9" customHeight="1" x14ac:dyDescent="0.25">
      <c r="A3" s="15"/>
      <c r="B3" s="70"/>
      <c r="C3" s="15" t="s">
        <v>2</v>
      </c>
      <c r="D3" s="70" t="s">
        <v>3</v>
      </c>
      <c r="E3" s="70"/>
      <c r="F3" s="140" t="str">
        <f>VLOOKUP(G5,SPComm,2,FALSE)</f>
        <v>START</v>
      </c>
      <c r="G3" s="92" t="str">
        <f>VLOOKUP(G4,Majors,2,FALSE)</f>
        <v>START</v>
      </c>
      <c r="H3" s="93"/>
      <c r="J3" s="44"/>
      <c r="K3" s="23"/>
      <c r="L3" s="24"/>
      <c r="M3" s="25"/>
      <c r="N3" s="23"/>
      <c r="O3" s="7"/>
      <c r="P3" s="7"/>
      <c r="Q3" s="26"/>
      <c r="R3" s="26"/>
      <c r="S3" s="26"/>
    </row>
    <row r="4" spans="1:19" s="6" customFormat="1" ht="15" customHeight="1" x14ac:dyDescent="0.25">
      <c r="A4" s="5"/>
      <c r="B4" s="46"/>
      <c r="C4" s="46" t="s">
        <v>4</v>
      </c>
      <c r="D4" s="29" t="s">
        <v>5</v>
      </c>
      <c r="E4" s="29"/>
      <c r="F4" s="15" t="s">
        <v>6</v>
      </c>
      <c r="G4" s="172" t="s">
        <v>7</v>
      </c>
      <c r="H4" s="172"/>
      <c r="J4" s="23"/>
      <c r="K4" s="23"/>
      <c r="L4" s="24"/>
      <c r="M4" s="23"/>
      <c r="N4" s="23"/>
      <c r="O4" s="7"/>
      <c r="P4" s="7"/>
      <c r="Q4" s="26"/>
      <c r="R4" s="26"/>
      <c r="S4" s="26"/>
    </row>
    <row r="5" spans="1:19" s="6" customFormat="1" ht="15" customHeight="1" x14ac:dyDescent="0.25">
      <c r="A5" s="15"/>
      <c r="B5" s="8"/>
      <c r="C5" s="46"/>
      <c r="D5" s="29"/>
      <c r="E5" s="29"/>
      <c r="F5" s="113" t="s">
        <v>8</v>
      </c>
      <c r="G5" s="171" t="s">
        <v>9</v>
      </c>
      <c r="H5" s="171"/>
      <c r="J5" s="23"/>
      <c r="K5" s="23"/>
      <c r="L5" s="24"/>
      <c r="M5" s="23"/>
      <c r="N5" s="23"/>
      <c r="O5" s="7"/>
      <c r="P5" s="7"/>
      <c r="Q5" s="26"/>
      <c r="R5" s="26"/>
      <c r="S5" s="26"/>
    </row>
    <row r="6" spans="1:19" s="10" customFormat="1" ht="12" customHeight="1" x14ac:dyDescent="0.25">
      <c r="A6" s="144" t="s">
        <v>10</v>
      </c>
      <c r="B6" s="154"/>
      <c r="C6" s="76"/>
      <c r="D6" s="76"/>
      <c r="E6" s="76"/>
      <c r="F6" s="154" t="s">
        <v>11</v>
      </c>
      <c r="G6" s="164" t="s">
        <v>12</v>
      </c>
      <c r="H6" s="165"/>
      <c r="I6" s="51"/>
      <c r="J6" s="27"/>
      <c r="K6" s="27"/>
      <c r="L6" s="27"/>
      <c r="M6" s="27"/>
      <c r="N6" s="28"/>
      <c r="O6" s="9"/>
      <c r="P6" s="9"/>
      <c r="Q6" s="29"/>
      <c r="R6" s="29"/>
      <c r="S6" s="29"/>
    </row>
    <row r="7" spans="1:19" s="13" customFormat="1" ht="19.149999999999999" customHeight="1" x14ac:dyDescent="0.15">
      <c r="A7" s="71" t="e">
        <f>HLOOKUP($G$2,UnitCombs,2,FALSE)</f>
        <v>#N/A</v>
      </c>
      <c r="B7" s="16" t="e">
        <f t="shared" ref="B7:B17" si="0">VLOOKUP(A7,Handbook, 2,FALSE)</f>
        <v>#N/A</v>
      </c>
      <c r="C7" s="103" t="e">
        <f>VLOOKUP(A7,Handbook, 3,FALSE)</f>
        <v>#N/A</v>
      </c>
      <c r="D7" s="66"/>
      <c r="E7" s="66"/>
      <c r="F7" s="124" t="e">
        <f>VLOOKUP(A7,Handbook,5,FALSE)</f>
        <v>#N/A</v>
      </c>
      <c r="G7" s="166"/>
      <c r="H7" s="167"/>
      <c r="I7" s="51"/>
      <c r="J7" s="30"/>
      <c r="K7" s="163"/>
      <c r="L7" s="163"/>
      <c r="M7" s="163"/>
      <c r="N7" s="163"/>
      <c r="O7" s="163"/>
      <c r="P7" s="163"/>
      <c r="Q7" s="163"/>
      <c r="R7" s="163"/>
      <c r="S7" s="17"/>
    </row>
    <row r="8" spans="1:19" s="13" customFormat="1" ht="19.149999999999999" customHeight="1" x14ac:dyDescent="0.15">
      <c r="A8" s="71" t="e">
        <f>HLOOKUP($G$2,UnitCombs,3,FALSE)</f>
        <v>#N/A</v>
      </c>
      <c r="B8" s="16" t="e">
        <f t="shared" si="0"/>
        <v>#N/A</v>
      </c>
      <c r="C8" s="66" t="e">
        <f>VLOOKUP(A8,Handbook,3,FALSE)</f>
        <v>#N/A</v>
      </c>
      <c r="D8" s="67"/>
      <c r="E8" s="66"/>
      <c r="F8" s="124" t="e">
        <f>VLOOKUP(A8,Handbook, 5,FALSE)</f>
        <v>#N/A</v>
      </c>
      <c r="G8" s="168"/>
      <c r="H8" s="169"/>
      <c r="I8" s="57"/>
      <c r="J8" s="30"/>
      <c r="K8" s="30"/>
      <c r="L8" s="30"/>
      <c r="M8" s="30"/>
      <c r="N8" s="31"/>
      <c r="O8" s="12"/>
      <c r="P8" s="12"/>
      <c r="Q8" s="17"/>
      <c r="R8" s="17"/>
      <c r="S8" s="17"/>
    </row>
    <row r="9" spans="1:19" s="13" customFormat="1" ht="5.25" customHeight="1" x14ac:dyDescent="0.15">
      <c r="A9" s="81"/>
      <c r="B9" s="82"/>
      <c r="C9" s="83"/>
      <c r="D9" s="84"/>
      <c r="E9" s="83"/>
      <c r="F9" s="85"/>
      <c r="G9" s="107"/>
      <c r="H9" s="108"/>
      <c r="I9" s="57"/>
      <c r="J9" s="30"/>
      <c r="K9" s="30"/>
      <c r="L9" s="30"/>
      <c r="M9" s="30"/>
      <c r="N9" s="31"/>
      <c r="O9" s="12"/>
      <c r="P9" s="12"/>
      <c r="Q9" s="17"/>
      <c r="R9" s="17"/>
      <c r="S9" s="17"/>
    </row>
    <row r="10" spans="1:19" s="13" customFormat="1" ht="19.149999999999999" customHeight="1" x14ac:dyDescent="0.15">
      <c r="A10" s="71" t="e">
        <f>HLOOKUP($G$2,UnitCombs,4,FALSE)</f>
        <v>#N/A</v>
      </c>
      <c r="B10" s="16" t="e">
        <f t="shared" si="0"/>
        <v>#N/A</v>
      </c>
      <c r="C10" s="66" t="e">
        <f>VLOOKUP(A10,Handbook,3,FALSE)</f>
        <v>#N/A</v>
      </c>
      <c r="D10" s="38"/>
      <c r="E10" s="141"/>
      <c r="F10" s="124" t="e">
        <f>VLOOKUP(A10,Handbook, 5,FALSE)</f>
        <v>#N/A</v>
      </c>
      <c r="G10" s="168"/>
      <c r="H10" s="169"/>
      <c r="I10" s="57"/>
      <c r="J10" s="30"/>
      <c r="K10" s="30"/>
      <c r="L10" s="30"/>
      <c r="M10" s="30"/>
      <c r="N10" s="31"/>
      <c r="O10" s="12"/>
      <c r="P10" s="12"/>
      <c r="Q10" s="17"/>
      <c r="R10" s="17"/>
      <c r="S10" s="17"/>
    </row>
    <row r="11" spans="1:19" s="13" customFormat="1" ht="19.149999999999999" customHeight="1" x14ac:dyDescent="0.15">
      <c r="A11" s="71" t="e">
        <f>HLOOKUP($G$2,UnitCombs,5,FALSE)</f>
        <v>#N/A</v>
      </c>
      <c r="B11" s="16" t="e">
        <f t="shared" si="0"/>
        <v>#N/A</v>
      </c>
      <c r="C11" s="66" t="e">
        <f t="shared" ref="C11:C17" si="1">VLOOKUP(A11,Handbook, 3,FALSE)</f>
        <v>#N/A</v>
      </c>
      <c r="D11" s="67"/>
      <c r="E11" s="66"/>
      <c r="F11" s="124" t="e">
        <f>VLOOKUP(A11,Handbook, 5,FALSE)</f>
        <v>#N/A</v>
      </c>
      <c r="G11" s="168"/>
      <c r="H11" s="169"/>
      <c r="I11" s="61"/>
      <c r="J11" s="30"/>
      <c r="K11" s="30"/>
      <c r="L11" s="30"/>
      <c r="M11" s="30"/>
      <c r="N11" s="31"/>
      <c r="O11" s="12"/>
      <c r="P11" s="12"/>
      <c r="Q11" s="17"/>
      <c r="R11" s="17"/>
      <c r="S11" s="17"/>
    </row>
    <row r="12" spans="1:19" s="13" customFormat="1" ht="5.25" customHeight="1" x14ac:dyDescent="0.15">
      <c r="A12" s="81"/>
      <c r="B12" s="82"/>
      <c r="C12" s="83"/>
      <c r="D12" s="84"/>
      <c r="E12" s="83"/>
      <c r="F12" s="85"/>
      <c r="G12" s="109"/>
      <c r="H12" s="108"/>
      <c r="I12" s="57"/>
      <c r="J12" s="30"/>
      <c r="K12" s="30"/>
      <c r="L12" s="30"/>
      <c r="M12" s="30"/>
      <c r="N12" s="31"/>
      <c r="O12" s="12"/>
      <c r="P12" s="12"/>
      <c r="Q12" s="17"/>
      <c r="R12" s="17"/>
      <c r="S12" s="17"/>
    </row>
    <row r="13" spans="1:19" s="13" customFormat="1" ht="19.149999999999999" customHeight="1" x14ac:dyDescent="0.15">
      <c r="A13" s="71" t="e">
        <f>HLOOKUP($G$2,UnitCombs,6,FALSE)</f>
        <v>#N/A</v>
      </c>
      <c r="B13" s="16" t="e">
        <f t="shared" si="0"/>
        <v>#N/A</v>
      </c>
      <c r="C13" s="66" t="e">
        <f t="shared" si="1"/>
        <v>#N/A</v>
      </c>
      <c r="D13" s="64"/>
      <c r="E13" s="141"/>
      <c r="F13" s="124" t="e">
        <f>VLOOKUP(A13,Handbook, 5,FALSE)</f>
        <v>#N/A</v>
      </c>
      <c r="G13" s="168"/>
      <c r="H13" s="169"/>
      <c r="I13" s="61"/>
      <c r="J13" s="30"/>
      <c r="K13" s="30"/>
      <c r="L13" s="30"/>
      <c r="M13" s="30"/>
      <c r="N13" s="31"/>
      <c r="O13" s="12"/>
      <c r="P13" s="12"/>
      <c r="Q13" s="17"/>
      <c r="R13" s="17"/>
      <c r="S13" s="17"/>
    </row>
    <row r="14" spans="1:19" s="14" customFormat="1" ht="19.149999999999999" customHeight="1" x14ac:dyDescent="0.15">
      <c r="A14" s="71" t="e">
        <f>HLOOKUP($G$2,UnitCombs,7,FALSE)</f>
        <v>#N/A</v>
      </c>
      <c r="B14" s="16" t="e">
        <f t="shared" si="0"/>
        <v>#N/A</v>
      </c>
      <c r="C14" s="66" t="e">
        <f t="shared" si="1"/>
        <v>#N/A</v>
      </c>
      <c r="D14" s="68"/>
      <c r="E14" s="141"/>
      <c r="F14" s="124" t="e">
        <f>VLOOKUP(A14,Handbook, 5,FALSE)</f>
        <v>#N/A</v>
      </c>
      <c r="G14" s="168"/>
      <c r="H14" s="169"/>
      <c r="I14" s="61"/>
      <c r="J14" s="30"/>
      <c r="K14" s="30"/>
      <c r="L14" s="30"/>
      <c r="M14" s="30"/>
      <c r="N14" s="30"/>
      <c r="O14" s="32"/>
      <c r="P14" s="32"/>
      <c r="Q14" s="29"/>
      <c r="R14" s="29"/>
      <c r="S14" s="29"/>
    </row>
    <row r="15" spans="1:19" s="13" customFormat="1" ht="5.25" customHeight="1" x14ac:dyDescent="0.15">
      <c r="A15" s="81"/>
      <c r="B15" s="82"/>
      <c r="C15" s="83"/>
      <c r="D15" s="84"/>
      <c r="E15" s="83"/>
      <c r="F15" s="85"/>
      <c r="G15" s="109"/>
      <c r="H15" s="108"/>
      <c r="I15" s="57"/>
      <c r="J15" s="30"/>
      <c r="K15" s="30"/>
      <c r="L15" s="30"/>
      <c r="M15" s="30"/>
      <c r="N15" s="31"/>
      <c r="O15" s="12"/>
      <c r="P15" s="12"/>
      <c r="Q15" s="17"/>
      <c r="R15" s="17"/>
      <c r="S15" s="17"/>
    </row>
    <row r="16" spans="1:19" s="14" customFormat="1" ht="19.149999999999999" customHeight="1" x14ac:dyDescent="0.15">
      <c r="A16" s="71" t="e">
        <f>HLOOKUP($G$2,UnitCombs,8,FALSE)</f>
        <v>#N/A</v>
      </c>
      <c r="B16" s="16" t="e">
        <f t="shared" si="0"/>
        <v>#N/A</v>
      </c>
      <c r="C16" s="66" t="e">
        <f t="shared" si="1"/>
        <v>#N/A</v>
      </c>
      <c r="D16" s="67"/>
      <c r="E16" s="141"/>
      <c r="F16" s="124" t="e">
        <f>VLOOKUP(A16,Handbook, 5,FALSE)</f>
        <v>#N/A</v>
      </c>
      <c r="G16" s="168"/>
      <c r="H16" s="169"/>
      <c r="I16" s="61"/>
      <c r="J16" s="30"/>
      <c r="K16" s="30"/>
      <c r="L16" s="30"/>
      <c r="M16" s="30"/>
      <c r="N16" s="30"/>
      <c r="O16" s="32"/>
      <c r="P16" s="32"/>
      <c r="Q16" s="29"/>
      <c r="R16" s="29"/>
      <c r="S16" s="29"/>
    </row>
    <row r="17" spans="1:19" s="14" customFormat="1" ht="19.149999999999999" customHeight="1" x14ac:dyDescent="0.15">
      <c r="A17" s="86" t="e">
        <f>HLOOKUP($G$2,UnitCombs,9,FALSE)</f>
        <v>#N/A</v>
      </c>
      <c r="B17" s="87" t="e">
        <f t="shared" si="0"/>
        <v>#N/A</v>
      </c>
      <c r="C17" s="88" t="e">
        <f t="shared" si="1"/>
        <v>#N/A</v>
      </c>
      <c r="D17" s="88"/>
      <c r="E17" s="88"/>
      <c r="F17" s="125" t="e">
        <f>VLOOKUP(A17,Handbook, 5,FALSE)</f>
        <v>#N/A</v>
      </c>
      <c r="G17" s="168"/>
      <c r="H17" s="169"/>
      <c r="I17" s="61"/>
      <c r="J17" s="30"/>
      <c r="K17" s="30"/>
      <c r="L17" s="30"/>
      <c r="M17" s="30"/>
      <c r="N17" s="30"/>
      <c r="O17" s="32"/>
      <c r="P17" s="32"/>
      <c r="Q17" s="29"/>
      <c r="R17" s="29"/>
      <c r="S17" s="29"/>
    </row>
    <row r="18" spans="1:19" s="10" customFormat="1" ht="12" customHeight="1" x14ac:dyDescent="0.25">
      <c r="A18" s="144" t="s">
        <v>13</v>
      </c>
      <c r="B18" s="154"/>
      <c r="C18" s="76"/>
      <c r="D18" s="76"/>
      <c r="E18" s="76"/>
      <c r="F18" s="154" t="s">
        <v>11</v>
      </c>
      <c r="G18" s="164" t="s">
        <v>12</v>
      </c>
      <c r="H18" s="165"/>
      <c r="I18" s="61"/>
      <c r="J18" s="27"/>
      <c r="K18" s="27"/>
      <c r="L18" s="27"/>
      <c r="M18" s="27"/>
      <c r="N18" s="28"/>
      <c r="O18" s="9"/>
      <c r="P18" s="9"/>
      <c r="Q18" s="29"/>
      <c r="R18" s="29"/>
      <c r="S18" s="29"/>
    </row>
    <row r="19" spans="1:19" s="13" customFormat="1" ht="19.149999999999999" customHeight="1" x14ac:dyDescent="0.15">
      <c r="A19" s="72" t="e">
        <f>HLOOKUP($G$2,UnitCombs,10,FALSE)</f>
        <v>#N/A</v>
      </c>
      <c r="B19" s="16" t="e">
        <f t="shared" ref="B19:B29" si="2">VLOOKUP(A19,Handbook, 2,FALSE)</f>
        <v>#N/A</v>
      </c>
      <c r="C19" s="66" t="e">
        <f>VLOOKUP(A19,Handbook, 4,FALSE)</f>
        <v>#N/A</v>
      </c>
      <c r="D19" s="38"/>
      <c r="E19" s="141"/>
      <c r="F19" s="124" t="e">
        <f t="shared" ref="F19:F29" si="3">VLOOKUP(A19,Handbook, 5,FALSE)</f>
        <v>#N/A</v>
      </c>
      <c r="G19" s="166"/>
      <c r="H19" s="167"/>
      <c r="I19" s="61"/>
      <c r="J19" s="30"/>
      <c r="K19" s="30"/>
      <c r="L19" s="30"/>
      <c r="M19" s="30"/>
      <c r="N19" s="33"/>
      <c r="O19" s="11"/>
      <c r="P19" s="11"/>
      <c r="Q19" s="17"/>
      <c r="R19" s="17"/>
      <c r="S19" s="17"/>
    </row>
    <row r="20" spans="1:19" s="13" customFormat="1" ht="19.149999999999999" customHeight="1" x14ac:dyDescent="0.15">
      <c r="A20" s="72" t="e">
        <f>HLOOKUP($G$2,UnitCombs,11,FALSE)</f>
        <v>#N/A</v>
      </c>
      <c r="B20" s="16" t="e">
        <f t="shared" si="2"/>
        <v>#N/A</v>
      </c>
      <c r="C20" s="66" t="e">
        <f>VLOOKUP(A20,Handbook,4,FALSE)</f>
        <v>#N/A</v>
      </c>
      <c r="D20" s="38"/>
      <c r="E20" s="141"/>
      <c r="F20" s="124" t="e">
        <f t="shared" si="3"/>
        <v>#N/A</v>
      </c>
      <c r="G20" s="168"/>
      <c r="H20" s="169"/>
      <c r="I20" s="61"/>
      <c r="J20" s="30"/>
      <c r="K20" s="30"/>
      <c r="L20" s="30"/>
      <c r="M20" s="30"/>
      <c r="N20" s="33"/>
      <c r="O20" s="11"/>
      <c r="P20" s="11"/>
      <c r="Q20" s="17"/>
      <c r="R20" s="17"/>
      <c r="S20" s="17"/>
    </row>
    <row r="21" spans="1:19" s="13" customFormat="1" ht="5.25" customHeight="1" x14ac:dyDescent="0.15">
      <c r="A21" s="81"/>
      <c r="B21" s="82"/>
      <c r="C21" s="83"/>
      <c r="D21" s="84"/>
      <c r="E21" s="83"/>
      <c r="F21" s="85"/>
      <c r="G21" s="107"/>
      <c r="H21" s="108"/>
      <c r="I21" s="57"/>
      <c r="J21" s="30"/>
      <c r="K21" s="30"/>
      <c r="L21" s="30"/>
      <c r="M21" s="30"/>
      <c r="N21" s="31"/>
      <c r="O21" s="12"/>
      <c r="P21" s="12"/>
      <c r="Q21" s="17"/>
      <c r="R21" s="17"/>
      <c r="S21" s="17"/>
    </row>
    <row r="22" spans="1:19" s="13" customFormat="1" ht="19.149999999999999" customHeight="1" x14ac:dyDescent="0.15">
      <c r="A22" s="72" t="e">
        <f>HLOOKUP($G$2,UnitCombs,12,FALSE)</f>
        <v>#N/A</v>
      </c>
      <c r="B22" s="16" t="e">
        <f t="shared" si="2"/>
        <v>#N/A</v>
      </c>
      <c r="C22" s="66" t="e">
        <f>VLOOKUP(A22,Handbook,4,FALSE)</f>
        <v>#N/A</v>
      </c>
      <c r="D22" s="38"/>
      <c r="E22" s="141"/>
      <c r="F22" s="124" t="e">
        <f t="shared" si="3"/>
        <v>#N/A</v>
      </c>
      <c r="G22" s="168"/>
      <c r="H22" s="169"/>
      <c r="I22" s="61"/>
      <c r="J22" s="30"/>
      <c r="K22" s="30"/>
      <c r="L22" s="30"/>
      <c r="M22" s="30"/>
      <c r="N22" s="33"/>
      <c r="O22" s="11"/>
      <c r="P22" s="11"/>
      <c r="Q22" s="17"/>
      <c r="R22" s="17"/>
      <c r="S22" s="17"/>
    </row>
    <row r="23" spans="1:19" s="13" customFormat="1" ht="19.149999999999999" customHeight="1" x14ac:dyDescent="0.15">
      <c r="A23" s="72" t="e">
        <f>HLOOKUP($G$2,UnitCombs,13,FALSE)</f>
        <v>#N/A</v>
      </c>
      <c r="B23" s="16" t="e">
        <f t="shared" si="2"/>
        <v>#N/A</v>
      </c>
      <c r="C23" s="66" t="e">
        <f>VLOOKUP(A23,Handbook,4,FALSE)</f>
        <v>#N/A</v>
      </c>
      <c r="D23" s="63"/>
      <c r="E23" s="141"/>
      <c r="F23" s="124" t="e">
        <f t="shared" si="3"/>
        <v>#N/A</v>
      </c>
      <c r="G23" s="168"/>
      <c r="H23" s="169"/>
      <c r="I23" s="61"/>
      <c r="J23" s="34"/>
      <c r="K23" s="34"/>
      <c r="L23" s="34"/>
      <c r="M23" s="34"/>
      <c r="N23" s="31"/>
      <c r="O23" s="12"/>
      <c r="P23" s="12"/>
      <c r="Q23" s="17"/>
      <c r="R23" s="17"/>
      <c r="S23" s="17"/>
    </row>
    <row r="24" spans="1:19" s="13" customFormat="1" ht="5.25" customHeight="1" x14ac:dyDescent="0.15">
      <c r="A24" s="81"/>
      <c r="B24" s="82"/>
      <c r="C24" s="83"/>
      <c r="D24" s="84"/>
      <c r="E24" s="83"/>
      <c r="F24" s="85"/>
      <c r="G24" s="109"/>
      <c r="H24" s="108"/>
      <c r="I24" s="57"/>
      <c r="J24" s="30"/>
      <c r="K24" s="30"/>
      <c r="L24" s="30"/>
      <c r="M24" s="30"/>
      <c r="N24" s="31"/>
      <c r="O24" s="12"/>
      <c r="P24" s="12"/>
      <c r="Q24" s="17"/>
      <c r="R24" s="17"/>
      <c r="S24" s="17"/>
    </row>
    <row r="25" spans="1:19" s="13" customFormat="1" ht="19.149999999999999" customHeight="1" x14ac:dyDescent="0.15">
      <c r="A25" s="72" t="e">
        <f>HLOOKUP($G$2,UnitCombs,14,FALSE)</f>
        <v>#N/A</v>
      </c>
      <c r="B25" s="16" t="e">
        <f t="shared" si="2"/>
        <v>#N/A</v>
      </c>
      <c r="C25" s="66" t="e">
        <f>VLOOKUP(A25,Handbook,4,FALSE)</f>
        <v>#N/A</v>
      </c>
      <c r="D25" s="38"/>
      <c r="E25" s="141"/>
      <c r="F25" s="124" t="e">
        <f t="shared" si="3"/>
        <v>#N/A</v>
      </c>
      <c r="G25" s="168"/>
      <c r="H25" s="169"/>
      <c r="I25" s="61"/>
      <c r="J25" s="34"/>
      <c r="K25" s="34"/>
      <c r="L25" s="34"/>
      <c r="M25" s="34"/>
      <c r="N25" s="31"/>
      <c r="O25" s="12"/>
      <c r="P25" s="12"/>
      <c r="Q25" s="17"/>
      <c r="R25" s="17"/>
      <c r="S25" s="17"/>
    </row>
    <row r="26" spans="1:19" s="14" customFormat="1" ht="19.149999999999999" customHeight="1" x14ac:dyDescent="0.15">
      <c r="A26" s="72" t="e">
        <f>HLOOKUP($G$2,UnitCombs,15,FALSE)</f>
        <v>#N/A</v>
      </c>
      <c r="B26" s="16" t="e">
        <f t="shared" si="2"/>
        <v>#N/A</v>
      </c>
      <c r="C26" s="66" t="e">
        <f>VLOOKUP(A26,Handbook,4,FALSE)</f>
        <v>#N/A</v>
      </c>
      <c r="D26" s="38"/>
      <c r="E26" s="141"/>
      <c r="F26" s="124" t="e">
        <f t="shared" si="3"/>
        <v>#N/A</v>
      </c>
      <c r="G26" s="168"/>
      <c r="H26" s="169"/>
      <c r="I26" s="61"/>
      <c r="J26" s="30"/>
      <c r="K26" s="30"/>
      <c r="L26" s="30"/>
      <c r="M26" s="30"/>
      <c r="N26" s="30"/>
      <c r="O26" s="32"/>
      <c r="P26" s="32"/>
      <c r="Q26" s="29"/>
      <c r="R26" s="29"/>
      <c r="S26" s="29"/>
    </row>
    <row r="27" spans="1:19" s="13" customFormat="1" ht="4.9000000000000004" customHeight="1" x14ac:dyDescent="0.15">
      <c r="A27" s="81"/>
      <c r="B27" s="82"/>
      <c r="C27" s="83"/>
      <c r="D27" s="84"/>
      <c r="E27" s="83"/>
      <c r="F27" s="85"/>
      <c r="G27" s="109"/>
      <c r="H27" s="108"/>
      <c r="I27" s="57"/>
      <c r="J27" s="30"/>
      <c r="K27" s="30"/>
      <c r="L27" s="30"/>
      <c r="M27" s="30"/>
      <c r="N27" s="31"/>
      <c r="O27" s="12"/>
      <c r="P27" s="12"/>
      <c r="Q27" s="17"/>
      <c r="R27" s="17"/>
      <c r="S27" s="17"/>
    </row>
    <row r="28" spans="1:19" s="14" customFormat="1" ht="19.149999999999999" customHeight="1" x14ac:dyDescent="0.15">
      <c r="A28" s="72" t="e">
        <f>HLOOKUP($G$2,UnitCombs,16,FALSE)</f>
        <v>#N/A</v>
      </c>
      <c r="B28" s="16" t="e">
        <f t="shared" si="2"/>
        <v>#N/A</v>
      </c>
      <c r="C28" s="66" t="e">
        <f>VLOOKUP(A28,Handbook,4,FALSE)</f>
        <v>#N/A</v>
      </c>
      <c r="D28" s="64"/>
      <c r="E28" s="64"/>
      <c r="F28" s="124" t="e">
        <f t="shared" si="3"/>
        <v>#N/A</v>
      </c>
      <c r="G28" s="168"/>
      <c r="H28" s="169"/>
      <c r="I28" s="51"/>
      <c r="J28" s="30"/>
      <c r="K28" s="30"/>
      <c r="L28" s="30"/>
      <c r="M28" s="30"/>
      <c r="N28" s="30"/>
      <c r="O28" s="32"/>
      <c r="P28" s="32"/>
      <c r="Q28" s="29"/>
      <c r="R28" s="29"/>
      <c r="S28" s="29"/>
    </row>
    <row r="29" spans="1:19" s="14" customFormat="1" ht="19.149999999999999" customHeight="1" x14ac:dyDescent="0.15">
      <c r="A29" s="89" t="e">
        <f>HLOOKUP($G$2,UnitCombs,17,FALSE)</f>
        <v>#N/A</v>
      </c>
      <c r="B29" s="106" t="e">
        <f t="shared" si="2"/>
        <v>#N/A</v>
      </c>
      <c r="C29" s="91" t="e">
        <f>VLOOKUP(A29,Handbook,4,FALSE)</f>
        <v>#N/A</v>
      </c>
      <c r="D29" s="104"/>
      <c r="E29" s="142"/>
      <c r="F29" s="126" t="e">
        <f t="shared" si="3"/>
        <v>#N/A</v>
      </c>
      <c r="G29" s="174"/>
      <c r="H29" s="175"/>
      <c r="I29" s="51"/>
      <c r="J29" s="30"/>
      <c r="K29" s="30"/>
      <c r="L29" s="30"/>
      <c r="M29" s="30"/>
      <c r="N29" s="30"/>
      <c r="O29" s="32"/>
      <c r="P29" s="32"/>
      <c r="Q29" s="29"/>
      <c r="R29" s="29"/>
      <c r="S29" s="29"/>
    </row>
    <row r="30" spans="1:19" s="10" customFormat="1" ht="12" customHeight="1" x14ac:dyDescent="0.25">
      <c r="A30" s="144" t="s">
        <v>14</v>
      </c>
      <c r="B30" s="154"/>
      <c r="C30" s="76"/>
      <c r="D30" s="76"/>
      <c r="E30" s="76"/>
      <c r="F30" s="154" t="s">
        <v>11</v>
      </c>
      <c r="G30" s="164" t="s">
        <v>12</v>
      </c>
      <c r="H30" s="165"/>
      <c r="I30" s="51"/>
      <c r="J30" s="28"/>
      <c r="K30" s="28"/>
      <c r="L30" s="28"/>
      <c r="M30" s="28"/>
      <c r="N30" s="28"/>
      <c r="O30" s="9"/>
      <c r="P30" s="9"/>
      <c r="Q30" s="35"/>
      <c r="R30" s="35"/>
      <c r="S30" s="35"/>
    </row>
    <row r="31" spans="1:19" s="13" customFormat="1" ht="19.149999999999999" customHeight="1" x14ac:dyDescent="0.15">
      <c r="A31" s="73" t="e">
        <f>HLOOKUP($G$2,UnitCombs,18,FALSE)</f>
        <v>#N/A</v>
      </c>
      <c r="B31" s="16" t="e">
        <f t="shared" ref="B31:B41" si="4">VLOOKUP(A31,Handbook, 2,FALSE)</f>
        <v>#N/A</v>
      </c>
      <c r="C31" s="66" t="e">
        <f>VLOOKUP(A31,Handbook, 4,FALSE)</f>
        <v>#N/A</v>
      </c>
      <c r="D31" s="65"/>
      <c r="E31" s="141"/>
      <c r="F31" s="124" t="e">
        <f t="shared" ref="F31:F41" si="5">VLOOKUP(A31,Handbook, 5,FALSE)</f>
        <v>#N/A</v>
      </c>
      <c r="G31" s="166"/>
      <c r="H31" s="167"/>
      <c r="I31" s="51"/>
      <c r="J31" s="30"/>
      <c r="K31" s="30"/>
      <c r="L31" s="30"/>
      <c r="M31" s="30"/>
      <c r="N31" s="33"/>
      <c r="O31" s="11"/>
      <c r="P31" s="11"/>
      <c r="Q31" s="17"/>
      <c r="R31" s="17"/>
      <c r="S31" s="17"/>
    </row>
    <row r="32" spans="1:19" s="13" customFormat="1" ht="19.149999999999999" customHeight="1" x14ac:dyDescent="0.15">
      <c r="A32" s="73" t="e">
        <f>HLOOKUP($G$2,UnitCombs,19,FALSE)</f>
        <v>#N/A</v>
      </c>
      <c r="B32" s="16" t="e">
        <f t="shared" si="4"/>
        <v>#N/A</v>
      </c>
      <c r="C32" s="66" t="e">
        <f>VLOOKUP(A32,Handbook,4,FALSE)</f>
        <v>#N/A</v>
      </c>
      <c r="D32" s="38"/>
      <c r="E32" s="141"/>
      <c r="F32" s="124" t="e">
        <f t="shared" si="5"/>
        <v>#N/A</v>
      </c>
      <c r="G32" s="168"/>
      <c r="H32" s="169"/>
      <c r="I32" s="51"/>
      <c r="J32" s="30"/>
      <c r="K32" s="30"/>
      <c r="L32" s="30"/>
      <c r="M32" s="30"/>
      <c r="N32" s="33"/>
      <c r="O32" s="11"/>
      <c r="P32" s="11"/>
      <c r="Q32" s="17"/>
      <c r="R32" s="17"/>
      <c r="S32" s="17"/>
    </row>
    <row r="33" spans="1:19" s="13" customFormat="1" ht="5.25" customHeight="1" x14ac:dyDescent="0.15">
      <c r="A33" s="81"/>
      <c r="B33" s="82"/>
      <c r="C33" s="83"/>
      <c r="D33" s="84"/>
      <c r="E33" s="83"/>
      <c r="F33" s="85"/>
      <c r="G33" s="107"/>
      <c r="H33" s="108"/>
      <c r="I33" s="57"/>
      <c r="J33" s="30"/>
      <c r="K33" s="30"/>
      <c r="L33" s="30"/>
      <c r="M33" s="30"/>
      <c r="N33" s="31"/>
      <c r="O33" s="12"/>
      <c r="P33" s="12"/>
      <c r="Q33" s="17"/>
      <c r="R33" s="17"/>
      <c r="S33" s="17"/>
    </row>
    <row r="34" spans="1:19" s="13" customFormat="1" ht="19.149999999999999" customHeight="1" x14ac:dyDescent="0.15">
      <c r="A34" s="73" t="e">
        <f>HLOOKUP($G$2,UnitCombs,20,FALSE)</f>
        <v>#N/A</v>
      </c>
      <c r="B34" s="16" t="e">
        <f t="shared" si="4"/>
        <v>#N/A</v>
      </c>
      <c r="C34" s="66" t="e">
        <f>VLOOKUP(A34,Handbook,4,FALSE)</f>
        <v>#N/A</v>
      </c>
      <c r="D34" s="38"/>
      <c r="E34" s="141"/>
      <c r="F34" s="124" t="e">
        <f t="shared" si="5"/>
        <v>#N/A</v>
      </c>
      <c r="G34" s="168"/>
      <c r="H34" s="169"/>
      <c r="I34" s="51"/>
      <c r="J34" s="30"/>
      <c r="K34" s="30"/>
      <c r="L34" s="30"/>
      <c r="M34" s="30"/>
      <c r="N34" s="33"/>
      <c r="O34" s="11"/>
      <c r="P34" s="11"/>
      <c r="Q34" s="17"/>
      <c r="R34" s="17"/>
      <c r="S34" s="17"/>
    </row>
    <row r="35" spans="1:19" s="13" customFormat="1" ht="19.149999999999999" customHeight="1" x14ac:dyDescent="0.15">
      <c r="A35" s="73" t="e">
        <f>HLOOKUP($G$2,UnitCombs,21,FALSE)</f>
        <v>#N/A</v>
      </c>
      <c r="B35" s="16" t="e">
        <f t="shared" si="4"/>
        <v>#N/A</v>
      </c>
      <c r="C35" s="66" t="e">
        <f>VLOOKUP(A35,Handbook,4,FALSE)</f>
        <v>#N/A</v>
      </c>
      <c r="D35" s="38"/>
      <c r="E35" s="141"/>
      <c r="F35" s="124" t="e">
        <f t="shared" si="5"/>
        <v>#N/A</v>
      </c>
      <c r="G35" s="168"/>
      <c r="H35" s="169"/>
      <c r="I35" s="51"/>
      <c r="J35" s="30"/>
      <c r="K35" s="30"/>
      <c r="L35" s="30"/>
      <c r="M35" s="30"/>
      <c r="N35" s="33"/>
      <c r="O35" s="11"/>
      <c r="P35" s="11"/>
      <c r="Q35" s="17"/>
      <c r="R35" s="17"/>
      <c r="S35" s="17"/>
    </row>
    <row r="36" spans="1:19" s="13" customFormat="1" ht="5.25" customHeight="1" x14ac:dyDescent="0.15">
      <c r="A36" s="81"/>
      <c r="B36" s="82"/>
      <c r="C36" s="83"/>
      <c r="D36" s="84"/>
      <c r="E36" s="83"/>
      <c r="F36" s="85"/>
      <c r="G36" s="109"/>
      <c r="H36" s="108"/>
      <c r="I36" s="57"/>
      <c r="J36" s="30"/>
      <c r="K36" s="30"/>
      <c r="L36" s="30"/>
      <c r="M36" s="30"/>
      <c r="N36" s="31"/>
      <c r="O36" s="12"/>
      <c r="P36" s="12"/>
      <c r="Q36" s="17"/>
      <c r="R36" s="17"/>
      <c r="S36" s="17"/>
    </row>
    <row r="37" spans="1:19" s="14" customFormat="1" ht="19.149999999999999" customHeight="1" x14ac:dyDescent="0.15">
      <c r="A37" s="73" t="e">
        <f>HLOOKUP($G$2,UnitCombs,22,FALSE)</f>
        <v>#N/A</v>
      </c>
      <c r="B37" s="16" t="e">
        <f t="shared" si="4"/>
        <v>#N/A</v>
      </c>
      <c r="C37" s="66" t="e">
        <f>VLOOKUP(A37,Handbook,4,FALSE)</f>
        <v>#N/A</v>
      </c>
      <c r="D37" s="38"/>
      <c r="E37" s="141"/>
      <c r="F37" s="124" t="e">
        <f t="shared" si="5"/>
        <v>#N/A</v>
      </c>
      <c r="G37" s="168"/>
      <c r="H37" s="169"/>
      <c r="I37" s="51"/>
      <c r="J37" s="30"/>
      <c r="K37" s="30"/>
      <c r="L37" s="30"/>
      <c r="M37" s="30"/>
      <c r="N37" s="30"/>
      <c r="O37" s="32"/>
      <c r="P37" s="32"/>
      <c r="Q37" s="29"/>
      <c r="R37" s="29"/>
      <c r="S37" s="29"/>
    </row>
    <row r="38" spans="1:19" s="14" customFormat="1" ht="19.149999999999999" customHeight="1" x14ac:dyDescent="0.15">
      <c r="A38" s="73" t="e">
        <f>HLOOKUP($G$2,UnitCombs,23,FALSE)</f>
        <v>#N/A</v>
      </c>
      <c r="B38" s="105" t="e">
        <f t="shared" si="4"/>
        <v>#N/A</v>
      </c>
      <c r="C38" s="66" t="e">
        <f>VLOOKUP(A38,Handbook,4,FALSE)</f>
        <v>#N/A</v>
      </c>
      <c r="D38" s="69"/>
      <c r="E38" s="143"/>
      <c r="F38" s="124" t="e">
        <f t="shared" si="5"/>
        <v>#N/A</v>
      </c>
      <c r="G38" s="168"/>
      <c r="H38" s="169"/>
      <c r="I38" s="51"/>
      <c r="J38" s="30"/>
      <c r="K38" s="30"/>
      <c r="L38" s="30"/>
      <c r="M38" s="30"/>
      <c r="N38" s="30"/>
      <c r="O38" s="32"/>
      <c r="P38" s="32"/>
      <c r="Q38" s="29"/>
      <c r="R38" s="29"/>
      <c r="S38" s="29"/>
    </row>
    <row r="39" spans="1:19" s="13" customFormat="1" ht="5.25" customHeight="1" x14ac:dyDescent="0.15">
      <c r="A39" s="81"/>
      <c r="B39" s="82"/>
      <c r="C39" s="83"/>
      <c r="D39" s="84"/>
      <c r="E39" s="83"/>
      <c r="F39" s="85"/>
      <c r="G39" s="109"/>
      <c r="H39" s="108"/>
      <c r="I39" s="57"/>
      <c r="J39" s="30"/>
      <c r="K39" s="30"/>
      <c r="L39" s="30"/>
      <c r="M39" s="30"/>
      <c r="N39" s="31"/>
      <c r="O39" s="12"/>
      <c r="P39" s="12"/>
      <c r="Q39" s="17"/>
      <c r="R39" s="17"/>
      <c r="S39" s="17"/>
    </row>
    <row r="40" spans="1:19" s="14" customFormat="1" ht="19.149999999999999" customHeight="1" x14ac:dyDescent="0.15">
      <c r="A40" s="73" t="e">
        <f>HLOOKUP($G$2,UnitCombs,24,FALSE)</f>
        <v>#N/A</v>
      </c>
      <c r="B40" s="16" t="e">
        <f t="shared" si="4"/>
        <v>#N/A</v>
      </c>
      <c r="C40" s="66" t="e">
        <f>VLOOKUP(A40,Handbook,4,FALSE)</f>
        <v>#N/A</v>
      </c>
      <c r="D40" s="38"/>
      <c r="E40" s="141"/>
      <c r="F40" s="124" t="e">
        <f t="shared" si="5"/>
        <v>#N/A</v>
      </c>
      <c r="G40" s="168"/>
      <c r="H40" s="169"/>
      <c r="I40" s="51"/>
      <c r="J40" s="30"/>
      <c r="K40" s="30"/>
      <c r="L40" s="30"/>
      <c r="M40" s="30"/>
      <c r="N40" s="30"/>
      <c r="O40" s="32"/>
      <c r="P40" s="32"/>
      <c r="Q40" s="29"/>
      <c r="R40" s="29"/>
      <c r="S40" s="29"/>
    </row>
    <row r="41" spans="1:19" s="14" customFormat="1" ht="19.149999999999999" customHeight="1" x14ac:dyDescent="0.15">
      <c r="A41" s="89" t="e">
        <f>HLOOKUP($G$2,UnitCombs,25,FALSE)</f>
        <v>#N/A</v>
      </c>
      <c r="B41" s="90" t="e">
        <f t="shared" si="4"/>
        <v>#N/A</v>
      </c>
      <c r="C41" s="91" t="e">
        <f>VLOOKUP(A41,Handbook,4,FALSE)</f>
        <v>#N/A</v>
      </c>
      <c r="D41" s="64"/>
      <c r="E41" s="78"/>
      <c r="F41" s="126" t="e">
        <f t="shared" si="5"/>
        <v>#N/A</v>
      </c>
      <c r="G41" s="168"/>
      <c r="H41" s="169"/>
      <c r="I41" s="51"/>
    </row>
    <row r="42" spans="1:19" s="162" customFormat="1" ht="19.149999999999999" customHeight="1" x14ac:dyDescent="0.3">
      <c r="A42" s="155"/>
      <c r="B42" s="156" t="s">
        <v>15</v>
      </c>
      <c r="C42" s="157" t="s">
        <v>16</v>
      </c>
      <c r="D42" s="158"/>
      <c r="E42" s="158"/>
      <c r="F42" s="159"/>
      <c r="G42" s="160"/>
      <c r="H42" s="160"/>
      <c r="I42" s="161"/>
    </row>
    <row r="43" spans="1:19" ht="12" customHeight="1" x14ac:dyDescent="0.2"/>
    <row r="44" spans="1:19" s="121" customFormat="1" ht="12" customHeight="1" x14ac:dyDescent="0.2">
      <c r="A44" s="149" t="s">
        <v>17</v>
      </c>
      <c r="B44" s="118"/>
      <c r="C44" s="118"/>
      <c r="D44" s="118"/>
      <c r="E44" s="118"/>
      <c r="F44" s="118"/>
      <c r="G44" s="119"/>
      <c r="H44" s="120"/>
    </row>
    <row r="45" spans="1:19" ht="16.149999999999999" customHeight="1" x14ac:dyDescent="0.2">
      <c r="A45" s="77" t="s">
        <v>18</v>
      </c>
      <c r="B45" s="16" t="str">
        <f t="shared" ref="B45:B46" si="6">VLOOKUP(A45,Handbook, 2,FALSE)</f>
        <v>ASIA100</v>
      </c>
      <c r="C45" s="66" t="str">
        <f>VLOOKUP(A45,Handbook,3,FALSE)</f>
        <v>Discovering Asia</v>
      </c>
      <c r="D45" s="67"/>
      <c r="E45" s="66"/>
      <c r="F45" s="124" t="str">
        <f>VLOOKUP(A45,Handbook, 5,FALSE)</f>
        <v>Nil</v>
      </c>
      <c r="G45" s="114"/>
      <c r="H45" s="79"/>
    </row>
    <row r="46" spans="1:19" ht="16.149999999999999" customHeight="1" x14ac:dyDescent="0.2">
      <c r="A46" s="19" t="s">
        <v>19</v>
      </c>
      <c r="B46" s="16" t="str">
        <f t="shared" si="6"/>
        <v>ASIA110</v>
      </c>
      <c r="C46" s="66" t="str">
        <f>VLOOKUP(A46,Handbook,3,FALSE)</f>
        <v>Communicating with Asia: Languages and Societies</v>
      </c>
      <c r="D46" s="67"/>
      <c r="E46" s="66"/>
      <c r="F46" s="124" t="str">
        <f>VLOOKUP(A46,Handbook, 5,FALSE)</f>
        <v>Nil</v>
      </c>
      <c r="G46" s="115"/>
      <c r="H46" s="37"/>
    </row>
    <row r="47" spans="1:19" ht="12" customHeight="1" x14ac:dyDescent="0.2">
      <c r="A47" s="147"/>
      <c r="B47" s="18"/>
      <c r="C47" s="38"/>
      <c r="D47" s="38"/>
      <c r="E47" s="38"/>
      <c r="F47" s="38"/>
      <c r="G47" s="116"/>
      <c r="H47" s="148"/>
    </row>
    <row r="48" spans="1:19" s="121" customFormat="1" ht="12" customHeight="1" x14ac:dyDescent="0.2">
      <c r="A48" s="150" t="s">
        <v>20</v>
      </c>
      <c r="B48" s="122"/>
      <c r="C48" s="122"/>
      <c r="D48" s="122"/>
      <c r="E48" s="122"/>
      <c r="F48" s="122"/>
      <c r="G48" s="122"/>
      <c r="H48" s="123"/>
    </row>
    <row r="49" spans="1:55" ht="16.149999999999999" customHeight="1" x14ac:dyDescent="0.2">
      <c r="A49" s="36" t="s">
        <v>21</v>
      </c>
      <c r="B49" s="16" t="str">
        <f t="shared" ref="B49:B50" si="7">VLOOKUP(A49,Handbook, 2,FALSE)</f>
        <v>JPN340</v>
      </c>
      <c r="C49" s="66" t="str">
        <f>VLOOKUP(A49,Handbook,4,FALSE)</f>
        <v>Proficient Japanese: Language Variation</v>
      </c>
      <c r="D49" s="67"/>
      <c r="E49" s="66"/>
      <c r="F49" s="124" t="str">
        <f>VLOOKUP(A49,Handbook, 5,FALSE)</f>
        <v>JPN300</v>
      </c>
      <c r="G49" s="117"/>
      <c r="H49" s="37"/>
    </row>
    <row r="50" spans="1:55" ht="16.149999999999999" customHeight="1" x14ac:dyDescent="0.2">
      <c r="A50" s="19" t="s">
        <v>22</v>
      </c>
      <c r="B50" s="16" t="str">
        <f t="shared" si="7"/>
        <v>JPN350</v>
      </c>
      <c r="C50" s="66" t="str">
        <f>VLOOKUP(A50,Handbook,4,FALSE)</f>
        <v>Proficient Japanese: Professional Communication</v>
      </c>
      <c r="D50" s="67"/>
      <c r="E50" s="66"/>
      <c r="F50" s="124" t="str">
        <f>VLOOKUP(A50,Handbook, 5,FALSE)</f>
        <v>JPN300</v>
      </c>
      <c r="G50" s="115"/>
      <c r="H50" s="37"/>
    </row>
    <row r="51" spans="1:55" ht="12" customHeight="1" x14ac:dyDescent="0.2">
      <c r="A51" s="147"/>
      <c r="B51" s="18"/>
      <c r="C51" s="38"/>
      <c r="D51" s="38"/>
      <c r="E51" s="38"/>
      <c r="F51" s="38"/>
      <c r="G51" s="116"/>
      <c r="H51" s="148"/>
    </row>
    <row r="52" spans="1:55" customFormat="1" ht="25.15" customHeight="1" x14ac:dyDescent="0.25">
      <c r="A52" s="176" t="s">
        <v>23</v>
      </c>
      <c r="B52" s="176"/>
      <c r="C52" s="176"/>
      <c r="D52" s="176"/>
      <c r="E52" s="176"/>
      <c r="F52" s="176"/>
      <c r="G52" s="176"/>
      <c r="H52" s="176"/>
      <c r="I52" s="110"/>
      <c r="J52" s="110"/>
      <c r="K52" s="110"/>
      <c r="L52" s="110"/>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row>
    <row r="53" spans="1:55" customFormat="1" ht="24.95" customHeight="1" x14ac:dyDescent="0.25">
      <c r="A53" s="177" t="s">
        <v>24</v>
      </c>
      <c r="B53" s="178"/>
      <c r="C53" s="178"/>
      <c r="D53" s="178"/>
      <c r="E53" s="178"/>
      <c r="F53" s="178"/>
      <c r="G53" s="178"/>
      <c r="H53" s="178"/>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row>
    <row r="54" spans="1:55" ht="13.9" customHeight="1" x14ac:dyDescent="0.2">
      <c r="A54" s="128" t="s">
        <v>25</v>
      </c>
      <c r="B54" s="110"/>
      <c r="C54" s="110"/>
      <c r="D54" s="110"/>
      <c r="E54" s="110"/>
      <c r="F54" s="110"/>
      <c r="G54" s="110"/>
      <c r="H54" s="45" t="s">
        <v>26</v>
      </c>
    </row>
    <row r="55" spans="1:55" s="121" customFormat="1" ht="19.149999999999999" customHeight="1" x14ac:dyDescent="0.2">
      <c r="A55" s="146"/>
      <c r="B55" s="146"/>
      <c r="C55" s="146"/>
      <c r="D55" s="146"/>
      <c r="E55" s="146"/>
      <c r="F55" s="146"/>
      <c r="G55" s="146"/>
      <c r="H55" s="146"/>
    </row>
  </sheetData>
  <sheetProtection algorithmName="SHA-512" hashValue="/jXeZvBaz2eGJSFgx0onhBoRjPJGIFGV0u4GRNsf1rUmcds1pwmXV3Oae5ECftvVctRgs/jagS2gtN4cfa2lRg==" saltValue="LXl6CvlWQV2/8Y1LuPrIPg==" spinCount="100000" sheet="1" formatCells="0"/>
  <mergeCells count="34">
    <mergeCell ref="A52:H52"/>
    <mergeCell ref="A53:H53"/>
    <mergeCell ref="G37:H37"/>
    <mergeCell ref="G38:H38"/>
    <mergeCell ref="G40:H40"/>
    <mergeCell ref="G41:H41"/>
    <mergeCell ref="G29:H29"/>
    <mergeCell ref="G31:H31"/>
    <mergeCell ref="G32:H32"/>
    <mergeCell ref="G34:H34"/>
    <mergeCell ref="G35:H35"/>
    <mergeCell ref="A1:H1"/>
    <mergeCell ref="G5:H5"/>
    <mergeCell ref="G6:H6"/>
    <mergeCell ref="G19:H19"/>
    <mergeCell ref="G20:H20"/>
    <mergeCell ref="G4:H4"/>
    <mergeCell ref="C2:F2"/>
    <mergeCell ref="K7:R7"/>
    <mergeCell ref="G18:H18"/>
    <mergeCell ref="G30:H30"/>
    <mergeCell ref="G7:H7"/>
    <mergeCell ref="G8:H8"/>
    <mergeCell ref="G10:H10"/>
    <mergeCell ref="G11:H11"/>
    <mergeCell ref="G13:H13"/>
    <mergeCell ref="G14:H14"/>
    <mergeCell ref="G16:H16"/>
    <mergeCell ref="G17:H17"/>
    <mergeCell ref="G28:H28"/>
    <mergeCell ref="G22:H22"/>
    <mergeCell ref="G23:H23"/>
    <mergeCell ref="G25:H25"/>
    <mergeCell ref="G26:H26"/>
  </mergeCells>
  <conditionalFormatting sqref="G5">
    <cfRule type="containsText" dxfId="87" priority="218" operator="containsText" text="Select starting SP">
      <formula>NOT(ISERROR(SEARCH("Select starting SP",G5)))</formula>
    </cfRule>
  </conditionalFormatting>
  <conditionalFormatting sqref="A19:B20 A22:B23 A25:B26 A28:B29 A31:F32 A34:F35 A37:F38 A7:F17 D28:F29 D25:F26 D22:F23 D19:F20 A40:F42">
    <cfRule type="cellIs" dxfId="86" priority="216" operator="equal">
      <formula>0</formula>
    </cfRule>
  </conditionalFormatting>
  <conditionalFormatting sqref="A7:F11 A19:B20 A22:B23 A25:B26 A28:B29 A31:F32 A34:F35 A37:F38 A13:F14 A16:F17 D28:F29 D25:F26 D22:F23 D19:F20 A40:F42">
    <cfRule type="containsErrors" dxfId="85" priority="215">
      <formula>ISERROR(A7)</formula>
    </cfRule>
  </conditionalFormatting>
  <conditionalFormatting sqref="G45">
    <cfRule type="cellIs" dxfId="84" priority="210" operator="equal">
      <formula>0</formula>
    </cfRule>
  </conditionalFormatting>
  <conditionalFormatting sqref="A12:F12">
    <cfRule type="containsErrors" dxfId="83" priority="207">
      <formula>ISERROR(A12)</formula>
    </cfRule>
  </conditionalFormatting>
  <conditionalFormatting sqref="A15:F15">
    <cfRule type="containsErrors" dxfId="82" priority="201">
      <formula>ISERROR(A15)</formula>
    </cfRule>
  </conditionalFormatting>
  <conditionalFormatting sqref="A21:B21 D21:F21">
    <cfRule type="cellIs" dxfId="81" priority="190" operator="equal">
      <formula>0</formula>
    </cfRule>
  </conditionalFormatting>
  <conditionalFormatting sqref="A21:B21 D21:F21">
    <cfRule type="containsErrors" dxfId="80" priority="189">
      <formula>ISERROR(A21)</formula>
    </cfRule>
  </conditionalFormatting>
  <conditionalFormatting sqref="A24:B24 D24:F24">
    <cfRule type="cellIs" dxfId="79" priority="184" operator="equal">
      <formula>0</formula>
    </cfRule>
  </conditionalFormatting>
  <conditionalFormatting sqref="A24:B24 D24:F24">
    <cfRule type="containsErrors" dxfId="78" priority="183">
      <formula>ISERROR(A24)</formula>
    </cfRule>
  </conditionalFormatting>
  <conditionalFormatting sqref="A27:B27 D27:F27">
    <cfRule type="cellIs" dxfId="77" priority="178" operator="equal">
      <formula>0</formula>
    </cfRule>
  </conditionalFormatting>
  <conditionalFormatting sqref="A27:B27 D27:F27">
    <cfRule type="containsErrors" dxfId="76" priority="177">
      <formula>ISERROR(A27)</formula>
    </cfRule>
  </conditionalFormatting>
  <conditionalFormatting sqref="A33:F33">
    <cfRule type="cellIs" dxfId="75" priority="162" operator="equal">
      <formula>0</formula>
    </cfRule>
  </conditionalFormatting>
  <conditionalFormatting sqref="A33:F33">
    <cfRule type="containsErrors" dxfId="74" priority="161">
      <formula>ISERROR(A33)</formula>
    </cfRule>
  </conditionalFormatting>
  <conditionalFormatting sqref="A36:F36">
    <cfRule type="cellIs" dxfId="73" priority="155" operator="equal">
      <formula>0</formula>
    </cfRule>
  </conditionalFormatting>
  <conditionalFormatting sqref="A36:F36">
    <cfRule type="containsErrors" dxfId="72" priority="154">
      <formula>ISERROR(A36)</formula>
    </cfRule>
  </conditionalFormatting>
  <conditionalFormatting sqref="A39:F39">
    <cfRule type="cellIs" dxfId="71" priority="148" operator="equal">
      <formula>0</formula>
    </cfRule>
  </conditionalFormatting>
  <conditionalFormatting sqref="A39:F39">
    <cfRule type="containsErrors" dxfId="70" priority="147">
      <formula>ISERROR(A39)</formula>
    </cfRule>
  </conditionalFormatting>
  <conditionalFormatting sqref="M52:V52 O53:V53">
    <cfRule type="cellIs" dxfId="69" priority="103" operator="equal">
      <formula>"Done"</formula>
    </cfRule>
    <cfRule type="cellIs" dxfId="68" priority="104" operator="equal">
      <formula>"Advanced Standing"</formula>
    </cfRule>
    <cfRule type="cellIs" dxfId="67" priority="105" operator="equal">
      <formula>"Select from handbook"</formula>
    </cfRule>
    <cfRule type="cellIs" dxfId="66" priority="106" operator="equal">
      <formula>"Unit"</formula>
    </cfRule>
    <cfRule type="cellIs" dxfId="65" priority="107" operator="equal">
      <formula>0</formula>
    </cfRule>
    <cfRule type="containsErrors" dxfId="64" priority="108">
      <formula>ISERROR(M52)</formula>
    </cfRule>
  </conditionalFormatting>
  <conditionalFormatting sqref="M52:V52 O53:V53">
    <cfRule type="cellIs" dxfId="63" priority="97" operator="equal">
      <formula>"Done"</formula>
    </cfRule>
    <cfRule type="cellIs" dxfId="62" priority="98" operator="equal">
      <formula>"Advanced Standing"</formula>
    </cfRule>
    <cfRule type="cellIs" dxfId="61" priority="99" operator="equal">
      <formula>"Select from handbook"</formula>
    </cfRule>
    <cfRule type="cellIs" dxfId="60" priority="100" operator="equal">
      <formula>"Unit"</formula>
    </cfRule>
    <cfRule type="cellIs" dxfId="59" priority="101" operator="equal">
      <formula>0</formula>
    </cfRule>
    <cfRule type="containsErrors" dxfId="58" priority="102">
      <formula>ISERROR(M52)</formula>
    </cfRule>
  </conditionalFormatting>
  <conditionalFormatting sqref="W52:BC53">
    <cfRule type="cellIs" dxfId="57" priority="91" operator="equal">
      <formula>"Done"</formula>
    </cfRule>
    <cfRule type="cellIs" dxfId="56" priority="92" operator="equal">
      <formula>"Advanced Standing"</formula>
    </cfRule>
    <cfRule type="cellIs" dxfId="55" priority="93" operator="equal">
      <formula>"Select from handbook"</formula>
    </cfRule>
    <cfRule type="cellIs" dxfId="54" priority="94" operator="equal">
      <formula>"Unit"</formula>
    </cfRule>
    <cfRule type="cellIs" dxfId="53" priority="95" operator="equal">
      <formula>0</formula>
    </cfRule>
    <cfRule type="containsErrors" dxfId="52" priority="96">
      <formula>ISERROR(W52)</formula>
    </cfRule>
  </conditionalFormatting>
  <conditionalFormatting sqref="W52:BC53">
    <cfRule type="cellIs" dxfId="51" priority="85" operator="equal">
      <formula>"Done"</formula>
    </cfRule>
    <cfRule type="cellIs" dxfId="50" priority="86" operator="equal">
      <formula>"Advanced Standing"</formula>
    </cfRule>
    <cfRule type="cellIs" dxfId="49" priority="87" operator="equal">
      <formula>"Select from handbook"</formula>
    </cfRule>
    <cfRule type="cellIs" dxfId="48" priority="88" operator="equal">
      <formula>"Unit"</formula>
    </cfRule>
    <cfRule type="cellIs" dxfId="47" priority="89" operator="equal">
      <formula>0</formula>
    </cfRule>
    <cfRule type="containsErrors" dxfId="46" priority="90">
      <formula>ISERROR(W52)</formula>
    </cfRule>
  </conditionalFormatting>
  <conditionalFormatting sqref="I53:N53">
    <cfRule type="cellIs" dxfId="45" priority="79" operator="equal">
      <formula>"Done"</formula>
    </cfRule>
    <cfRule type="cellIs" dxfId="44" priority="80" operator="equal">
      <formula>"Advanced Standing"</formula>
    </cfRule>
    <cfRule type="cellIs" dxfId="43" priority="81" operator="equal">
      <formula>"Select from handbook"</formula>
    </cfRule>
    <cfRule type="cellIs" dxfId="42" priority="82" operator="equal">
      <formula>"Unit"</formula>
    </cfRule>
    <cfRule type="cellIs" dxfId="41" priority="83" operator="equal">
      <formula>0</formula>
    </cfRule>
    <cfRule type="containsErrors" dxfId="40" priority="84">
      <formula>ISERROR(I53)</formula>
    </cfRule>
  </conditionalFormatting>
  <conditionalFormatting sqref="I53:N53">
    <cfRule type="cellIs" dxfId="39" priority="73" operator="equal">
      <formula>"Done"</formula>
    </cfRule>
    <cfRule type="cellIs" dxfId="38" priority="74" operator="equal">
      <formula>"Advanced Standing"</formula>
    </cfRule>
    <cfRule type="cellIs" dxfId="37" priority="75" operator="equal">
      <formula>"Select from handbook"</formula>
    </cfRule>
    <cfRule type="cellIs" dxfId="36" priority="76" operator="equal">
      <formula>"Unit"</formula>
    </cfRule>
    <cfRule type="cellIs" dxfId="35" priority="77" operator="equal">
      <formula>0</formula>
    </cfRule>
    <cfRule type="containsErrors" dxfId="34" priority="78">
      <formula>ISERROR(I53)</formula>
    </cfRule>
  </conditionalFormatting>
  <conditionalFormatting sqref="G4:H4">
    <cfRule type="containsText" dxfId="33" priority="42" operator="containsText" text="Choose">
      <formula>NOT(ISERROR(SEARCH("Choose",G4)))</formula>
    </cfRule>
  </conditionalFormatting>
  <conditionalFormatting sqref="B7:B8 B10:B11 B13:B14 B16:B17 B19:B20 B22:B23 B25:B26 B28:B29 B31:B32 B34:B35 B37:B38 B40:B42">
    <cfRule type="cellIs" dxfId="32" priority="40" operator="equal">
      <formula>"Elective"</formula>
    </cfRule>
    <cfRule type="cellIs" dxfId="31" priority="41" operator="equal">
      <formula>"blank"</formula>
    </cfRule>
  </conditionalFormatting>
  <conditionalFormatting sqref="A7:A8 A10:A11 A13:A14 A16:A17 A19:A20 A22:A23 A25:A26 A28:A29 A31:A32 A34:A35 A37:A38 A40:A42">
    <cfRule type="containsText" dxfId="30" priority="5" operator="containsText" text="Elective">
      <formula>NOT(ISERROR(SEARCH("Elective",A7)))</formula>
    </cfRule>
    <cfRule type="beginsWith" dxfId="29" priority="38" operator="beginsWith" text="L3">
      <formula>LEFT(A7,LEN("L3"))="L3"</formula>
    </cfRule>
    <cfRule type="beginsWith" dxfId="28" priority="39" operator="beginsWith" text="L1">
      <formula>LEFT(A7,LEN("L1"))="L1"</formula>
    </cfRule>
  </conditionalFormatting>
  <conditionalFormatting sqref="C19:C20 C22:C23 C25:C26 C28:C29">
    <cfRule type="cellIs" dxfId="27" priority="37" operator="equal">
      <formula>0</formula>
    </cfRule>
  </conditionalFormatting>
  <conditionalFormatting sqref="C19:C20 C22:C23 C25:C26 C28:C29">
    <cfRule type="containsErrors" dxfId="26" priority="36">
      <formula>ISERROR(C19)</formula>
    </cfRule>
  </conditionalFormatting>
  <conditionalFormatting sqref="C21">
    <cfRule type="cellIs" dxfId="25" priority="34" operator="equal">
      <formula>0</formula>
    </cfRule>
  </conditionalFormatting>
  <conditionalFormatting sqref="C21">
    <cfRule type="containsErrors" dxfId="24" priority="33">
      <formula>ISERROR(C21)</formula>
    </cfRule>
  </conditionalFormatting>
  <conditionalFormatting sqref="C24">
    <cfRule type="cellIs" dxfId="23" priority="31" operator="equal">
      <formula>0</formula>
    </cfRule>
  </conditionalFormatting>
  <conditionalFormatting sqref="C24">
    <cfRule type="containsErrors" dxfId="22" priority="30">
      <formula>ISERROR(C24)</formula>
    </cfRule>
  </conditionalFormatting>
  <conditionalFormatting sqref="C27">
    <cfRule type="cellIs" dxfId="21" priority="28" operator="equal">
      <formula>0</formula>
    </cfRule>
  </conditionalFormatting>
  <conditionalFormatting sqref="C27">
    <cfRule type="containsErrors" dxfId="20" priority="27">
      <formula>ISERROR(C27)</formula>
    </cfRule>
  </conditionalFormatting>
  <conditionalFormatting sqref="B45:F45">
    <cfRule type="cellIs" dxfId="19" priority="25" operator="equal">
      <formula>0</formula>
    </cfRule>
  </conditionalFormatting>
  <conditionalFormatting sqref="B45:F45">
    <cfRule type="containsErrors" dxfId="18" priority="24">
      <formula>ISERROR(B45)</formula>
    </cfRule>
  </conditionalFormatting>
  <conditionalFormatting sqref="B46:F46">
    <cfRule type="cellIs" dxfId="17" priority="20" operator="equal">
      <formula>0</formula>
    </cfRule>
  </conditionalFormatting>
  <conditionalFormatting sqref="B46:F46">
    <cfRule type="containsErrors" dxfId="16" priority="19">
      <formula>ISERROR(B46)</formula>
    </cfRule>
  </conditionalFormatting>
  <conditionalFormatting sqref="B49:F49">
    <cfRule type="cellIs" dxfId="15" priority="15" operator="equal">
      <formula>0</formula>
    </cfRule>
  </conditionalFormatting>
  <conditionalFormatting sqref="B49:F49">
    <cfRule type="containsErrors" dxfId="14" priority="14">
      <formula>ISERROR(B49)</formula>
    </cfRule>
  </conditionalFormatting>
  <conditionalFormatting sqref="B50:F50">
    <cfRule type="cellIs" dxfId="13" priority="10" operator="equal">
      <formula>0</formula>
    </cfRule>
  </conditionalFormatting>
  <conditionalFormatting sqref="B50:F50">
    <cfRule type="containsErrors" dxfId="12" priority="9">
      <formula>ISERROR(B50)</formula>
    </cfRule>
  </conditionalFormatting>
  <conditionalFormatting sqref="C7:C8 C10:C11 C13:C14 C16:C17 C19:C20 C22:C23 C25:C26 C28:C29 C31:C32 C34:C35 C37:C38 C40:C42">
    <cfRule type="containsText" dxfId="11" priority="4" operator="containsText" text="choose">
      <formula>NOT(ISERROR(SEARCH("choose",C7)))</formula>
    </cfRule>
  </conditionalFormatting>
  <conditionalFormatting sqref="B42">
    <cfRule type="containsText" dxfId="10" priority="1" operator="containsText" text="Elective">
      <formula>NOT(ISERROR(SEARCH("Elective",B42)))</formula>
    </cfRule>
    <cfRule type="beginsWith" dxfId="9" priority="2" operator="beginsWith" text="L3">
      <formula>LEFT(B42,LEN("L3"))="L3"</formula>
    </cfRule>
    <cfRule type="beginsWith" dxfId="8" priority="3" operator="beginsWith" text="L1">
      <formula>LEFT(B42,LEN("L1"))="L1"</formula>
    </cfRule>
  </conditionalFormatting>
  <dataValidations count="1">
    <dataValidation type="list" allowBlank="1" showInputMessage="1" showErrorMessage="1" sqref="P23 P25">
      <formula1>$A$28:$A$54</formula1>
    </dataValidation>
  </dataValidations>
  <hyperlinks>
    <hyperlink ref="A53:H53" r:id="rId1" display="If you have any queries about your course, please contact Curtin Connect"/>
  </hyperlinks>
  <printOptions horizontalCentered="1" verticalCentered="1"/>
  <pageMargins left="0.19685039370078741" right="0.19685039370078741" top="0" bottom="0" header="0" footer="0"/>
  <pageSetup paperSize="9" orientation="portrait" r:id="rId2"/>
  <ignoredErrors>
    <ignoredError sqref="F8 F10:F11 F13:F14 F16:F17 F19:F20 F22:F23 F25:F26 F28:F29 F31:F32 F34:F35 F37:F38 F40:F41 D19:D20 D22:D23 D25:D26 D28:D29 D31:D32 D34:D35 D37:D38 D40:D41 A7:F7 A8:D8 A10:D11 A13:D14 A16:D17 A19:C29 A31:C41 B50 B45:F46 C43 B49 D49:F49 D50:F50" evalError="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'L:\PER\DHS\Shared\ED\Teaching &amp; Learning\Teaching Support\Study Plan Templates\New Enrolment Planners\[Enrolment Planner PrimaryECE OUA v2.xlsx]Courses and unitsets'!#REF!</xm:f>
          </x14:formula1>
          <xm:sqref>H49:H51 H45:H47 P8:P13 P15 P21 P24 P27 P33 P36 P39</xm:sqref>
        </x14:dataValidation>
        <x14:dataValidation type="list" allowBlank="1" showInputMessage="1" showErrorMessage="1">
          <x14:formula1>
            <xm:f>'Course and unitsets'!$A$11:$A$15</xm:f>
          </x14:formula1>
          <xm:sqref>G5</xm:sqref>
        </x14:dataValidation>
        <x14:dataValidation type="list" allowBlank="1" showInputMessage="1" showErrorMessage="1">
          <x14:formula1>
            <xm:f>'Course and unitsets'!$A$6:$A$8</xm:f>
          </x14:formula1>
          <xm:sqref>G4:H4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B4" sqref="B4"/>
    </sheetView>
  </sheetViews>
  <sheetFormatPr defaultRowHeight="15" x14ac:dyDescent="0.25"/>
  <cols>
    <col min="1" max="1" width="14.7109375" customWidth="1"/>
    <col min="2" max="2" width="10.140625" bestFit="1" customWidth="1"/>
    <col min="6" max="6" width="5.7109375" customWidth="1"/>
    <col min="7" max="14" width="13.7109375" customWidth="1"/>
  </cols>
  <sheetData>
    <row r="1" spans="1:14" x14ac:dyDescent="0.25">
      <c r="A1" s="47" t="s">
        <v>27</v>
      </c>
    </row>
    <row r="2" spans="1:14" x14ac:dyDescent="0.25">
      <c r="A2" s="50" t="s">
        <v>28</v>
      </c>
      <c r="B2" s="152" t="s">
        <v>29</v>
      </c>
      <c r="E2" s="51"/>
      <c r="F2" s="52" t="s">
        <v>30</v>
      </c>
      <c r="G2" s="52"/>
      <c r="H2" s="52"/>
      <c r="I2" s="53"/>
      <c r="J2" s="54"/>
      <c r="K2" s="137" t="s">
        <v>31</v>
      </c>
      <c r="L2" s="52"/>
      <c r="M2" s="53"/>
      <c r="N2" s="54"/>
    </row>
    <row r="3" spans="1:14" ht="15" customHeight="1" x14ac:dyDescent="0.25">
      <c r="A3" s="50" t="s">
        <v>32</v>
      </c>
      <c r="B3" s="152" t="s">
        <v>33</v>
      </c>
      <c r="F3" s="55"/>
      <c r="G3" s="56" t="s">
        <v>34</v>
      </c>
      <c r="H3" s="56" t="s">
        <v>35</v>
      </c>
      <c r="I3" s="56" t="s">
        <v>36</v>
      </c>
      <c r="J3" s="56" t="s">
        <v>37</v>
      </c>
      <c r="K3" s="138" t="s">
        <v>34</v>
      </c>
      <c r="L3" s="56" t="s">
        <v>35</v>
      </c>
      <c r="M3" s="56" t="s">
        <v>36</v>
      </c>
      <c r="N3" s="56" t="s">
        <v>37</v>
      </c>
    </row>
    <row r="4" spans="1:14" ht="15" customHeight="1" x14ac:dyDescent="0.25">
      <c r="E4" s="51">
        <v>1</v>
      </c>
      <c r="F4" s="55"/>
      <c r="G4" s="56" t="s">
        <v>38</v>
      </c>
      <c r="H4" s="56" t="s">
        <v>39</v>
      </c>
      <c r="I4" s="56" t="s">
        <v>40</v>
      </c>
      <c r="J4" s="56" t="s">
        <v>41</v>
      </c>
      <c r="K4" s="138" t="s">
        <v>42</v>
      </c>
      <c r="L4" s="56" t="s">
        <v>43</v>
      </c>
      <c r="M4" s="56" t="s">
        <v>44</v>
      </c>
      <c r="N4" s="56" t="s">
        <v>45</v>
      </c>
    </row>
    <row r="5" spans="1:14" ht="15" customHeight="1" x14ac:dyDescent="0.25">
      <c r="A5" s="48" t="s">
        <v>6</v>
      </c>
      <c r="B5" s="48"/>
      <c r="C5" s="48"/>
      <c r="E5" s="51">
        <v>2</v>
      </c>
      <c r="F5" s="58">
        <v>1</v>
      </c>
      <c r="G5" s="60" t="s">
        <v>46</v>
      </c>
      <c r="H5" s="62" t="s">
        <v>46</v>
      </c>
      <c r="I5" s="60" t="s">
        <v>46</v>
      </c>
      <c r="J5" s="62" t="s">
        <v>46</v>
      </c>
      <c r="K5" s="139" t="s">
        <v>46</v>
      </c>
      <c r="L5" s="62" t="s">
        <v>46</v>
      </c>
      <c r="M5" s="60" t="s">
        <v>46</v>
      </c>
      <c r="N5" s="62" t="s">
        <v>46</v>
      </c>
    </row>
    <row r="6" spans="1:14" ht="15" customHeight="1" x14ac:dyDescent="0.25">
      <c r="A6" s="47" t="s">
        <v>7</v>
      </c>
      <c r="B6" s="50" t="s">
        <v>47</v>
      </c>
      <c r="E6" s="57">
        <v>3</v>
      </c>
      <c r="F6" s="58">
        <v>1</v>
      </c>
      <c r="G6" s="59" t="s">
        <v>48</v>
      </c>
      <c r="H6" s="59" t="s">
        <v>49</v>
      </c>
      <c r="I6" s="59" t="s">
        <v>50</v>
      </c>
      <c r="J6" s="59" t="s">
        <v>49</v>
      </c>
      <c r="K6" s="139" t="s">
        <v>50</v>
      </c>
      <c r="L6" s="59" t="s">
        <v>49</v>
      </c>
      <c r="M6" s="59" t="s">
        <v>50</v>
      </c>
      <c r="N6" s="59" t="s">
        <v>49</v>
      </c>
    </row>
    <row r="7" spans="1:14" ht="15" customHeight="1" x14ac:dyDescent="0.25">
      <c r="A7" s="49" t="s">
        <v>51</v>
      </c>
      <c r="B7" s="49" t="s">
        <v>52</v>
      </c>
      <c r="E7" s="57">
        <v>4</v>
      </c>
      <c r="F7" s="58">
        <v>1</v>
      </c>
      <c r="G7" s="59" t="s">
        <v>53</v>
      </c>
      <c r="H7" s="62" t="s">
        <v>48</v>
      </c>
      <c r="I7" s="59" t="s">
        <v>53</v>
      </c>
      <c r="J7" s="62" t="s">
        <v>48</v>
      </c>
      <c r="K7" s="139" t="s">
        <v>54</v>
      </c>
      <c r="L7" s="62" t="s">
        <v>50</v>
      </c>
      <c r="M7" s="59" t="s">
        <v>54</v>
      </c>
      <c r="N7" s="62" t="s">
        <v>50</v>
      </c>
    </row>
    <row r="8" spans="1:14" ht="15" customHeight="1" x14ac:dyDescent="0.25">
      <c r="A8" s="50" t="s">
        <v>55</v>
      </c>
      <c r="B8" s="50" t="s">
        <v>56</v>
      </c>
      <c r="E8" s="61">
        <v>5</v>
      </c>
      <c r="F8" s="58">
        <v>1</v>
      </c>
      <c r="G8" s="59" t="s">
        <v>49</v>
      </c>
      <c r="H8" s="59" t="s">
        <v>57</v>
      </c>
      <c r="I8" s="59" t="s">
        <v>49</v>
      </c>
      <c r="J8" s="59" t="s">
        <v>57</v>
      </c>
      <c r="K8" s="139" t="s">
        <v>49</v>
      </c>
      <c r="L8" s="59" t="s">
        <v>57</v>
      </c>
      <c r="M8" s="59" t="s">
        <v>49</v>
      </c>
      <c r="N8" s="59" t="s">
        <v>57</v>
      </c>
    </row>
    <row r="9" spans="1:14" ht="15" customHeight="1" x14ac:dyDescent="0.25">
      <c r="E9" s="61">
        <v>6</v>
      </c>
      <c r="F9" s="58">
        <v>1</v>
      </c>
      <c r="G9" s="59" t="s">
        <v>58</v>
      </c>
      <c r="H9" s="62" t="s">
        <v>53</v>
      </c>
      <c r="I9" s="59" t="s">
        <v>58</v>
      </c>
      <c r="J9" s="62" t="s">
        <v>53</v>
      </c>
      <c r="K9" s="139" t="s">
        <v>58</v>
      </c>
      <c r="L9" s="62" t="s">
        <v>54</v>
      </c>
      <c r="M9" s="59" t="s">
        <v>58</v>
      </c>
      <c r="N9" s="62" t="s">
        <v>54</v>
      </c>
    </row>
    <row r="10" spans="1:14" ht="15" customHeight="1" x14ac:dyDescent="0.25">
      <c r="A10" s="48" t="s">
        <v>59</v>
      </c>
      <c r="B10" s="48"/>
      <c r="C10" s="48"/>
      <c r="E10" s="61">
        <v>7</v>
      </c>
      <c r="F10" s="58">
        <v>1</v>
      </c>
      <c r="G10" s="59" t="s">
        <v>57</v>
      </c>
      <c r="H10" s="59" t="s">
        <v>57</v>
      </c>
      <c r="I10" s="59" t="s">
        <v>57</v>
      </c>
      <c r="J10" s="59" t="s">
        <v>57</v>
      </c>
      <c r="K10" s="139" t="s">
        <v>57</v>
      </c>
      <c r="L10" s="59" t="s">
        <v>57</v>
      </c>
      <c r="M10" s="59" t="s">
        <v>57</v>
      </c>
      <c r="N10" s="59" t="s">
        <v>57</v>
      </c>
    </row>
    <row r="11" spans="1:14" x14ac:dyDescent="0.25">
      <c r="A11" s="47" t="s">
        <v>9</v>
      </c>
      <c r="B11" s="50" t="s">
        <v>47</v>
      </c>
      <c r="E11" s="61">
        <v>8</v>
      </c>
      <c r="F11" s="58">
        <v>1</v>
      </c>
      <c r="G11" s="59" t="s">
        <v>57</v>
      </c>
      <c r="H11" s="62" t="s">
        <v>58</v>
      </c>
      <c r="I11" s="59" t="s">
        <v>57</v>
      </c>
      <c r="J11" s="62" t="s">
        <v>58</v>
      </c>
      <c r="K11" s="139" t="s">
        <v>57</v>
      </c>
      <c r="L11" s="62" t="s">
        <v>58</v>
      </c>
      <c r="M11" s="59" t="s">
        <v>57</v>
      </c>
      <c r="N11" s="62" t="s">
        <v>58</v>
      </c>
    </row>
    <row r="12" spans="1:14" ht="15" customHeight="1" x14ac:dyDescent="0.25">
      <c r="A12" s="49" t="s">
        <v>60</v>
      </c>
      <c r="B12" s="49" t="s">
        <v>34</v>
      </c>
      <c r="E12" s="61">
        <v>9</v>
      </c>
      <c r="F12" s="58">
        <v>1</v>
      </c>
      <c r="G12" s="59" t="s">
        <v>49</v>
      </c>
      <c r="H12" s="59" t="s">
        <v>49</v>
      </c>
      <c r="I12" s="59" t="s">
        <v>49</v>
      </c>
      <c r="J12" s="59" t="s">
        <v>49</v>
      </c>
      <c r="K12" s="139" t="s">
        <v>49</v>
      </c>
      <c r="L12" s="59" t="s">
        <v>49</v>
      </c>
      <c r="M12" s="59" t="s">
        <v>49</v>
      </c>
      <c r="N12" s="59" t="s">
        <v>49</v>
      </c>
    </row>
    <row r="13" spans="1:14" ht="15" customHeight="1" x14ac:dyDescent="0.25">
      <c r="A13" s="49" t="s">
        <v>61</v>
      </c>
      <c r="B13" s="49" t="s">
        <v>35</v>
      </c>
      <c r="E13" s="61">
        <v>10</v>
      </c>
      <c r="F13" s="58">
        <v>2</v>
      </c>
      <c r="G13" s="59" t="s">
        <v>62</v>
      </c>
      <c r="H13" s="62" t="s">
        <v>63</v>
      </c>
      <c r="I13" s="59" t="s">
        <v>62</v>
      </c>
      <c r="J13" s="62" t="s">
        <v>63</v>
      </c>
      <c r="K13" s="139" t="s">
        <v>64</v>
      </c>
      <c r="L13" s="62" t="s">
        <v>65</v>
      </c>
      <c r="M13" s="59" t="s">
        <v>64</v>
      </c>
      <c r="N13" s="62" t="s">
        <v>65</v>
      </c>
    </row>
    <row r="14" spans="1:14" ht="15" customHeight="1" x14ac:dyDescent="0.25">
      <c r="A14" s="49" t="s">
        <v>66</v>
      </c>
      <c r="B14" s="49" t="s">
        <v>36</v>
      </c>
      <c r="E14" s="61">
        <v>11</v>
      </c>
      <c r="F14" s="58">
        <v>2</v>
      </c>
      <c r="G14" s="59" t="s">
        <v>49</v>
      </c>
      <c r="H14" s="59" t="s">
        <v>49</v>
      </c>
      <c r="I14" s="59" t="s">
        <v>49</v>
      </c>
      <c r="J14" s="59" t="s">
        <v>49</v>
      </c>
      <c r="K14" s="139" t="s">
        <v>49</v>
      </c>
      <c r="L14" s="59" t="s">
        <v>49</v>
      </c>
      <c r="M14" s="59" t="s">
        <v>49</v>
      </c>
      <c r="N14" s="59" t="s">
        <v>49</v>
      </c>
    </row>
    <row r="15" spans="1:14" ht="15" customHeight="1" x14ac:dyDescent="0.25">
      <c r="A15" s="49" t="s">
        <v>67</v>
      </c>
      <c r="B15" s="49" t="s">
        <v>37</v>
      </c>
      <c r="E15" s="61">
        <v>12</v>
      </c>
      <c r="F15" s="58">
        <v>2</v>
      </c>
      <c r="G15" s="59" t="s">
        <v>68</v>
      </c>
      <c r="H15" s="62" t="s">
        <v>62</v>
      </c>
      <c r="I15" s="59" t="s">
        <v>68</v>
      </c>
      <c r="J15" s="62" t="s">
        <v>62</v>
      </c>
      <c r="K15" s="139" t="s">
        <v>69</v>
      </c>
      <c r="L15" s="62" t="s">
        <v>64</v>
      </c>
      <c r="M15" s="59" t="s">
        <v>69</v>
      </c>
      <c r="N15" s="62" t="s">
        <v>64</v>
      </c>
    </row>
    <row r="16" spans="1:14" ht="15" customHeight="1" x14ac:dyDescent="0.25">
      <c r="E16" s="61">
        <v>13</v>
      </c>
      <c r="F16" s="58">
        <v>2</v>
      </c>
      <c r="G16" s="59" t="s">
        <v>49</v>
      </c>
      <c r="H16" s="59" t="s">
        <v>49</v>
      </c>
      <c r="I16" s="59" t="s">
        <v>49</v>
      </c>
      <c r="J16" s="59" t="s">
        <v>49</v>
      </c>
      <c r="K16" s="139" t="s">
        <v>49</v>
      </c>
      <c r="L16" s="59" t="s">
        <v>49</v>
      </c>
      <c r="M16" s="59" t="s">
        <v>49</v>
      </c>
      <c r="N16" s="59" t="s">
        <v>49</v>
      </c>
    </row>
    <row r="17" spans="5:14" ht="15" customHeight="1" x14ac:dyDescent="0.25">
      <c r="E17" s="61">
        <v>14</v>
      </c>
      <c r="F17" s="58">
        <v>2</v>
      </c>
      <c r="G17" s="59" t="s">
        <v>70</v>
      </c>
      <c r="H17" s="62" t="s">
        <v>68</v>
      </c>
      <c r="I17" s="59" t="s">
        <v>70</v>
      </c>
      <c r="J17" s="62" t="s">
        <v>68</v>
      </c>
      <c r="K17" s="139" t="s">
        <v>71</v>
      </c>
      <c r="L17" s="62" t="s">
        <v>69</v>
      </c>
      <c r="M17" s="59" t="s">
        <v>71</v>
      </c>
      <c r="N17" s="62" t="s">
        <v>69</v>
      </c>
    </row>
    <row r="18" spans="5:14" ht="15" customHeight="1" x14ac:dyDescent="0.25">
      <c r="E18" s="61">
        <v>15</v>
      </c>
      <c r="F18" s="58">
        <v>2</v>
      </c>
      <c r="G18" s="59" t="s">
        <v>49</v>
      </c>
      <c r="H18" s="59" t="s">
        <v>49</v>
      </c>
      <c r="I18" s="59" t="s">
        <v>49</v>
      </c>
      <c r="J18" s="59" t="s">
        <v>49</v>
      </c>
      <c r="K18" s="139" t="s">
        <v>49</v>
      </c>
      <c r="L18" s="59" t="s">
        <v>49</v>
      </c>
      <c r="M18" s="59" t="s">
        <v>49</v>
      </c>
      <c r="N18" s="59" t="s">
        <v>49</v>
      </c>
    </row>
    <row r="19" spans="5:14" ht="15" customHeight="1" x14ac:dyDescent="0.25">
      <c r="E19" s="51">
        <v>16</v>
      </c>
      <c r="F19" s="58">
        <v>2</v>
      </c>
      <c r="G19" s="59" t="s">
        <v>63</v>
      </c>
      <c r="H19" s="62" t="s">
        <v>70</v>
      </c>
      <c r="I19" s="59" t="s">
        <v>63</v>
      </c>
      <c r="J19" s="62" t="s">
        <v>70</v>
      </c>
      <c r="K19" s="139" t="s">
        <v>65</v>
      </c>
      <c r="L19" s="62" t="s">
        <v>71</v>
      </c>
      <c r="M19" s="59" t="s">
        <v>65</v>
      </c>
      <c r="N19" s="62" t="s">
        <v>71</v>
      </c>
    </row>
    <row r="20" spans="5:14" ht="15" customHeight="1" x14ac:dyDescent="0.25">
      <c r="E20" s="51">
        <v>17</v>
      </c>
      <c r="F20" s="58">
        <v>2</v>
      </c>
      <c r="G20" s="59" t="s">
        <v>49</v>
      </c>
      <c r="H20" s="59" t="s">
        <v>49</v>
      </c>
      <c r="I20" s="59" t="s">
        <v>49</v>
      </c>
      <c r="J20" s="59" t="s">
        <v>49</v>
      </c>
      <c r="K20" s="139" t="s">
        <v>49</v>
      </c>
      <c r="L20" s="59" t="s">
        <v>49</v>
      </c>
      <c r="M20" s="59" t="s">
        <v>49</v>
      </c>
      <c r="N20" s="59" t="s">
        <v>49</v>
      </c>
    </row>
    <row r="21" spans="5:14" ht="15" customHeight="1" x14ac:dyDescent="0.25">
      <c r="E21" s="51">
        <v>18</v>
      </c>
      <c r="F21" s="60">
        <v>3</v>
      </c>
      <c r="G21" s="59" t="s">
        <v>72</v>
      </c>
      <c r="H21" s="59" t="s">
        <v>73</v>
      </c>
      <c r="I21" s="59" t="s">
        <v>72</v>
      </c>
      <c r="J21" s="59" t="s">
        <v>73</v>
      </c>
      <c r="K21" s="139" t="s">
        <v>74</v>
      </c>
      <c r="L21" s="62" t="s">
        <v>75</v>
      </c>
      <c r="M21" s="59" t="s">
        <v>74</v>
      </c>
      <c r="N21" s="62" t="s">
        <v>75</v>
      </c>
    </row>
    <row r="22" spans="5:14" ht="15" customHeight="1" x14ac:dyDescent="0.25">
      <c r="E22" s="51">
        <v>19</v>
      </c>
      <c r="F22" s="60">
        <v>3</v>
      </c>
      <c r="G22" s="59" t="s">
        <v>49</v>
      </c>
      <c r="H22" s="59" t="s">
        <v>49</v>
      </c>
      <c r="I22" s="59" t="s">
        <v>49</v>
      </c>
      <c r="J22" s="59" t="s">
        <v>49</v>
      </c>
      <c r="K22" s="139" t="s">
        <v>76</v>
      </c>
      <c r="L22" s="62" t="s">
        <v>77</v>
      </c>
      <c r="M22" s="59" t="s">
        <v>76</v>
      </c>
      <c r="N22" s="62" t="s">
        <v>77</v>
      </c>
    </row>
    <row r="23" spans="5:14" ht="15" customHeight="1" x14ac:dyDescent="0.25">
      <c r="E23" s="51">
        <v>20</v>
      </c>
      <c r="F23" s="60">
        <v>3</v>
      </c>
      <c r="G23" s="59" t="s">
        <v>73</v>
      </c>
      <c r="H23" s="59" t="s">
        <v>72</v>
      </c>
      <c r="I23" s="59" t="s">
        <v>73</v>
      </c>
      <c r="J23" s="59" t="s">
        <v>72</v>
      </c>
      <c r="K23" s="139" t="s">
        <v>75</v>
      </c>
      <c r="L23" s="62" t="s">
        <v>74</v>
      </c>
      <c r="M23" s="59" t="s">
        <v>75</v>
      </c>
      <c r="N23" s="62" t="s">
        <v>74</v>
      </c>
    </row>
    <row r="24" spans="5:14" ht="15" customHeight="1" x14ac:dyDescent="0.25">
      <c r="E24" s="51">
        <v>21</v>
      </c>
      <c r="F24" s="60">
        <v>3</v>
      </c>
      <c r="G24" s="59" t="s">
        <v>49</v>
      </c>
      <c r="H24" s="59" t="s">
        <v>49</v>
      </c>
      <c r="I24" s="59" t="s">
        <v>49</v>
      </c>
      <c r="J24" s="59" t="s">
        <v>49</v>
      </c>
      <c r="K24" s="139" t="s">
        <v>77</v>
      </c>
      <c r="L24" s="62" t="s">
        <v>76</v>
      </c>
      <c r="M24" s="59" t="s">
        <v>77</v>
      </c>
      <c r="N24" s="62" t="s">
        <v>76</v>
      </c>
    </row>
    <row r="25" spans="5:14" ht="15" customHeight="1" x14ac:dyDescent="0.25">
      <c r="E25" s="51">
        <v>22</v>
      </c>
      <c r="F25" s="60">
        <v>3</v>
      </c>
      <c r="G25" s="59" t="s">
        <v>78</v>
      </c>
      <c r="H25" s="59" t="s">
        <v>79</v>
      </c>
      <c r="I25" s="59" t="s">
        <v>78</v>
      </c>
      <c r="J25" s="59" t="s">
        <v>79</v>
      </c>
      <c r="K25" s="139" t="s">
        <v>80</v>
      </c>
      <c r="L25" s="62" t="s">
        <v>80</v>
      </c>
      <c r="M25" s="62" t="s">
        <v>80</v>
      </c>
      <c r="N25" s="62" t="s">
        <v>80</v>
      </c>
    </row>
    <row r="26" spans="5:14" ht="15" customHeight="1" x14ac:dyDescent="0.25">
      <c r="E26" s="51">
        <v>23</v>
      </c>
      <c r="F26" s="60">
        <v>3</v>
      </c>
      <c r="G26" s="59" t="s">
        <v>49</v>
      </c>
      <c r="H26" s="59" t="s">
        <v>49</v>
      </c>
      <c r="I26" s="59" t="s">
        <v>49</v>
      </c>
      <c r="J26" s="59" t="s">
        <v>49</v>
      </c>
      <c r="K26" s="139" t="s">
        <v>49</v>
      </c>
      <c r="L26" s="59" t="s">
        <v>49</v>
      </c>
      <c r="M26" s="59" t="s">
        <v>49</v>
      </c>
      <c r="N26" s="59" t="s">
        <v>49</v>
      </c>
    </row>
    <row r="27" spans="5:14" ht="15" customHeight="1" x14ac:dyDescent="0.25">
      <c r="E27" s="51">
        <v>24</v>
      </c>
      <c r="F27" s="60">
        <v>3</v>
      </c>
      <c r="G27" s="59" t="s">
        <v>79</v>
      </c>
      <c r="H27" s="59" t="s">
        <v>78</v>
      </c>
      <c r="I27" s="59" t="s">
        <v>79</v>
      </c>
      <c r="J27" s="59" t="s">
        <v>78</v>
      </c>
      <c r="K27" s="139" t="s">
        <v>80</v>
      </c>
      <c r="L27" s="62" t="s">
        <v>80</v>
      </c>
      <c r="M27" s="62" t="s">
        <v>80</v>
      </c>
      <c r="N27" s="62" t="s">
        <v>80</v>
      </c>
    </row>
    <row r="28" spans="5:14" x14ac:dyDescent="0.25">
      <c r="E28" s="51">
        <v>25</v>
      </c>
      <c r="F28" s="60">
        <v>3</v>
      </c>
      <c r="G28" s="59" t="s">
        <v>49</v>
      </c>
      <c r="H28" s="59" t="s">
        <v>49</v>
      </c>
      <c r="I28" s="59" t="s">
        <v>49</v>
      </c>
      <c r="J28" s="59" t="s">
        <v>49</v>
      </c>
      <c r="K28" s="139" t="s">
        <v>49</v>
      </c>
      <c r="L28" s="59" t="s">
        <v>49</v>
      </c>
      <c r="M28" s="59" t="s">
        <v>49</v>
      </c>
      <c r="N28" s="59" t="s">
        <v>49</v>
      </c>
    </row>
    <row r="29" spans="5:14" x14ac:dyDescent="0.25">
      <c r="G29" s="59"/>
    </row>
    <row r="30" spans="5:14" x14ac:dyDescent="0.25">
      <c r="G30" s="59"/>
    </row>
    <row r="32" spans="5:14" x14ac:dyDescent="0.25">
      <c r="L32" s="6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workbookViewId="0">
      <selection activeCell="C12" sqref="C12"/>
    </sheetView>
  </sheetViews>
  <sheetFormatPr defaultRowHeight="15" x14ac:dyDescent="0.25"/>
  <cols>
    <col min="1" max="1" width="11.140625" style="101" bestFit="1" customWidth="1"/>
    <col min="2" max="2" width="8.7109375" style="101" bestFit="1" customWidth="1"/>
    <col min="3" max="3" width="32.140625" style="101" bestFit="1" customWidth="1"/>
    <col min="4" max="4" width="41.140625" style="101" customWidth="1"/>
    <col min="5" max="5" width="20.5703125" style="101" customWidth="1"/>
    <col min="10" max="10" width="10" bestFit="1" customWidth="1"/>
  </cols>
  <sheetData>
    <row r="1" spans="1:21" x14ac:dyDescent="0.25">
      <c r="A1" s="94" t="s">
        <v>81</v>
      </c>
      <c r="B1" s="94" t="s">
        <v>82</v>
      </c>
      <c r="C1" s="94" t="s">
        <v>83</v>
      </c>
      <c r="D1" s="94" t="s">
        <v>84</v>
      </c>
      <c r="E1" s="95" t="s">
        <v>11</v>
      </c>
      <c r="F1" s="74" t="s">
        <v>85</v>
      </c>
    </row>
    <row r="2" spans="1:21" x14ac:dyDescent="0.25">
      <c r="A2" s="96" t="s">
        <v>49</v>
      </c>
      <c r="B2" s="96" t="s">
        <v>86</v>
      </c>
      <c r="C2" s="96" t="s">
        <v>87</v>
      </c>
      <c r="D2" s="96" t="s">
        <v>87</v>
      </c>
      <c r="E2" s="112"/>
      <c r="F2" s="75"/>
    </row>
    <row r="3" spans="1:21" x14ac:dyDescent="0.25">
      <c r="A3" s="145" t="s">
        <v>57</v>
      </c>
      <c r="B3" s="135" t="s">
        <v>49</v>
      </c>
      <c r="C3" s="135" t="s">
        <v>88</v>
      </c>
      <c r="D3" s="135" t="s">
        <v>88</v>
      </c>
      <c r="E3" s="112"/>
    </row>
    <row r="4" spans="1:21" x14ac:dyDescent="0.25">
      <c r="A4" s="145" t="s">
        <v>80</v>
      </c>
      <c r="B4" s="135" t="s">
        <v>49</v>
      </c>
      <c r="C4" s="135" t="s">
        <v>88</v>
      </c>
      <c r="D4" s="135" t="s">
        <v>88</v>
      </c>
      <c r="E4" s="112"/>
    </row>
    <row r="5" spans="1:21" x14ac:dyDescent="0.25">
      <c r="A5" s="134" t="s">
        <v>46</v>
      </c>
      <c r="B5" s="134" t="s">
        <v>89</v>
      </c>
      <c r="C5" s="134" t="s">
        <v>90</v>
      </c>
      <c r="D5" s="134" t="s">
        <v>90</v>
      </c>
      <c r="E5" s="112" t="s">
        <v>91</v>
      </c>
      <c r="J5" s="129"/>
      <c r="K5" s="129"/>
      <c r="L5" s="130"/>
      <c r="M5" s="131"/>
      <c r="N5" s="131"/>
      <c r="O5" s="131"/>
      <c r="P5" s="131"/>
      <c r="Q5" s="131"/>
      <c r="R5" s="131"/>
      <c r="S5" s="131"/>
      <c r="T5" s="131"/>
      <c r="U5" s="131"/>
    </row>
    <row r="6" spans="1:21" x14ac:dyDescent="0.25">
      <c r="A6" s="134" t="s">
        <v>58</v>
      </c>
      <c r="B6" s="134" t="s">
        <v>92</v>
      </c>
      <c r="C6" s="134" t="s">
        <v>93</v>
      </c>
      <c r="D6" s="134" t="s">
        <v>93</v>
      </c>
      <c r="E6" s="112" t="s">
        <v>91</v>
      </c>
      <c r="J6" s="134"/>
      <c r="K6" s="134"/>
      <c r="L6" s="134"/>
      <c r="M6" s="132"/>
      <c r="N6" s="132"/>
      <c r="O6" s="132"/>
      <c r="P6" s="132"/>
      <c r="Q6" s="132"/>
      <c r="R6" s="132"/>
      <c r="S6" s="132"/>
      <c r="T6" s="132"/>
      <c r="U6" s="132"/>
    </row>
    <row r="7" spans="1:21" x14ac:dyDescent="0.25">
      <c r="A7" s="134" t="s">
        <v>18</v>
      </c>
      <c r="B7" s="134" t="s">
        <v>94</v>
      </c>
      <c r="C7" s="134" t="s">
        <v>95</v>
      </c>
      <c r="D7" s="134" t="s">
        <v>95</v>
      </c>
      <c r="E7" s="112" t="s">
        <v>91</v>
      </c>
      <c r="J7" s="134"/>
      <c r="K7" s="134"/>
      <c r="L7" s="134"/>
      <c r="M7" s="132"/>
      <c r="N7" s="132"/>
      <c r="O7" s="132"/>
      <c r="P7" s="132"/>
      <c r="Q7" s="132"/>
      <c r="R7" s="132"/>
      <c r="S7" s="132"/>
      <c r="T7" s="132"/>
      <c r="U7" s="132"/>
    </row>
    <row r="8" spans="1:21" x14ac:dyDescent="0.25">
      <c r="A8" s="134" t="s">
        <v>19</v>
      </c>
      <c r="B8" s="134" t="s">
        <v>96</v>
      </c>
      <c r="C8" s="134" t="s">
        <v>97</v>
      </c>
      <c r="D8" s="134" t="s">
        <v>97</v>
      </c>
      <c r="E8" s="112" t="s">
        <v>91</v>
      </c>
      <c r="J8" s="134"/>
      <c r="K8" s="134"/>
      <c r="L8" s="134"/>
      <c r="M8" s="132"/>
      <c r="N8" s="132"/>
      <c r="O8" s="132"/>
      <c r="P8" s="132"/>
      <c r="Q8" s="132"/>
      <c r="R8" s="132"/>
      <c r="S8" s="132"/>
      <c r="T8" s="132"/>
      <c r="U8" s="132"/>
    </row>
    <row r="9" spans="1:21" x14ac:dyDescent="0.25">
      <c r="A9" s="134" t="s">
        <v>48</v>
      </c>
      <c r="B9" s="134" t="s">
        <v>98</v>
      </c>
      <c r="C9" s="134" t="s">
        <v>99</v>
      </c>
      <c r="D9" s="98" t="s">
        <v>100</v>
      </c>
      <c r="E9" s="112" t="s">
        <v>91</v>
      </c>
      <c r="J9" s="134"/>
      <c r="K9" s="134"/>
      <c r="L9" s="134"/>
      <c r="M9" s="132"/>
      <c r="N9" s="132"/>
      <c r="O9" s="132"/>
      <c r="P9" s="132"/>
      <c r="Q9" s="132"/>
      <c r="R9" s="132"/>
      <c r="S9" s="132"/>
      <c r="T9" s="132"/>
      <c r="U9" s="132"/>
    </row>
    <row r="10" spans="1:21" x14ac:dyDescent="0.25">
      <c r="A10" s="134" t="s">
        <v>53</v>
      </c>
      <c r="B10" s="134" t="s">
        <v>101</v>
      </c>
      <c r="C10" s="134" t="s">
        <v>102</v>
      </c>
      <c r="D10" s="98" t="s">
        <v>103</v>
      </c>
      <c r="E10" s="112" t="s">
        <v>98</v>
      </c>
      <c r="J10" s="134"/>
      <c r="K10" s="134"/>
      <c r="L10" s="134"/>
      <c r="M10" s="132"/>
      <c r="N10" s="132"/>
      <c r="O10" s="132"/>
      <c r="P10" s="132"/>
      <c r="Q10" s="132"/>
      <c r="R10" s="132"/>
      <c r="S10" s="132"/>
      <c r="T10" s="132"/>
      <c r="U10" s="132"/>
    </row>
    <row r="11" spans="1:21" x14ac:dyDescent="0.25">
      <c r="A11" s="134" t="s">
        <v>50</v>
      </c>
      <c r="B11" s="134" t="s">
        <v>104</v>
      </c>
      <c r="C11" s="134" t="s">
        <v>105</v>
      </c>
      <c r="D11" s="98" t="s">
        <v>106</v>
      </c>
      <c r="E11" s="112" t="s">
        <v>91</v>
      </c>
      <c r="J11" s="134"/>
      <c r="K11" s="134"/>
      <c r="L11" s="134"/>
      <c r="M11" s="132"/>
      <c r="N11" s="132"/>
      <c r="O11" s="132"/>
      <c r="P11" s="132"/>
      <c r="Q11" s="132"/>
      <c r="R11" s="132"/>
      <c r="S11" s="132"/>
      <c r="T11" s="132"/>
      <c r="U11" s="132"/>
    </row>
    <row r="12" spans="1:21" x14ac:dyDescent="0.25">
      <c r="A12" s="134" t="s">
        <v>54</v>
      </c>
      <c r="B12" s="134" t="s">
        <v>107</v>
      </c>
      <c r="C12" s="134" t="s">
        <v>108</v>
      </c>
      <c r="D12" s="98" t="s">
        <v>109</v>
      </c>
      <c r="E12" s="112" t="s">
        <v>104</v>
      </c>
      <c r="J12" s="134"/>
      <c r="K12" s="134"/>
      <c r="L12" s="134"/>
      <c r="M12" s="132"/>
      <c r="N12" s="132"/>
      <c r="O12" s="132"/>
      <c r="P12" s="132"/>
      <c r="Q12" s="132"/>
      <c r="R12" s="132"/>
      <c r="S12" s="132"/>
      <c r="T12" s="132"/>
      <c r="U12" s="132"/>
    </row>
    <row r="13" spans="1:21" x14ac:dyDescent="0.25">
      <c r="A13" s="134" t="s">
        <v>62</v>
      </c>
      <c r="B13" s="134" t="s">
        <v>110</v>
      </c>
      <c r="C13" s="134" t="s">
        <v>111</v>
      </c>
      <c r="D13" s="98" t="s">
        <v>112</v>
      </c>
      <c r="E13" s="98" t="s">
        <v>101</v>
      </c>
      <c r="J13" s="134"/>
      <c r="K13" s="134"/>
      <c r="L13" s="134"/>
      <c r="M13" s="132"/>
      <c r="N13" s="132"/>
      <c r="O13" s="132"/>
      <c r="P13" s="132"/>
      <c r="Q13" s="132"/>
      <c r="R13" s="132"/>
      <c r="S13" s="132"/>
      <c r="T13" s="132"/>
      <c r="U13" s="132"/>
    </row>
    <row r="14" spans="1:21" x14ac:dyDescent="0.25">
      <c r="A14" s="134" t="s">
        <v>68</v>
      </c>
      <c r="B14" s="134" t="s">
        <v>113</v>
      </c>
      <c r="C14" s="134" t="s">
        <v>114</v>
      </c>
      <c r="D14" s="98" t="s">
        <v>115</v>
      </c>
      <c r="E14" s="98" t="s">
        <v>110</v>
      </c>
      <c r="J14" s="134"/>
      <c r="K14" s="134"/>
      <c r="L14" s="134"/>
      <c r="M14" s="132"/>
      <c r="N14" s="132"/>
      <c r="O14" s="132"/>
      <c r="P14" s="132"/>
      <c r="Q14" s="132"/>
      <c r="R14" s="132"/>
      <c r="S14" s="132"/>
      <c r="T14" s="132"/>
      <c r="U14" s="132"/>
    </row>
    <row r="15" spans="1:21" x14ac:dyDescent="0.25">
      <c r="A15" s="134" t="s">
        <v>70</v>
      </c>
      <c r="B15" s="134" t="s">
        <v>116</v>
      </c>
      <c r="C15" s="134" t="s">
        <v>117</v>
      </c>
      <c r="D15" s="134" t="s">
        <v>117</v>
      </c>
      <c r="E15" s="112" t="s">
        <v>91</v>
      </c>
      <c r="J15" s="134"/>
      <c r="K15" s="134"/>
      <c r="L15" s="134"/>
      <c r="M15" s="132"/>
      <c r="N15" s="132"/>
      <c r="O15" s="132"/>
      <c r="P15" s="132"/>
      <c r="Q15" s="132"/>
      <c r="R15" s="132"/>
      <c r="S15" s="132"/>
      <c r="T15" s="132"/>
      <c r="U15" s="132"/>
    </row>
    <row r="16" spans="1:21" x14ac:dyDescent="0.25">
      <c r="A16" s="134" t="s">
        <v>63</v>
      </c>
      <c r="B16" s="134" t="s">
        <v>118</v>
      </c>
      <c r="C16" s="134" t="s">
        <v>119</v>
      </c>
      <c r="D16" s="134" t="s">
        <v>119</v>
      </c>
      <c r="E16" s="112" t="s">
        <v>91</v>
      </c>
      <c r="F16" s="127"/>
      <c r="J16" s="134"/>
      <c r="K16" s="134"/>
      <c r="L16" s="134"/>
      <c r="M16" s="132"/>
      <c r="N16" s="132"/>
      <c r="O16" s="132"/>
      <c r="P16" s="132"/>
      <c r="Q16" s="132"/>
      <c r="R16" s="132"/>
      <c r="S16" s="132"/>
      <c r="T16" s="132"/>
      <c r="U16" s="132"/>
    </row>
    <row r="17" spans="1:21" x14ac:dyDescent="0.25">
      <c r="A17" s="134" t="s">
        <v>64</v>
      </c>
      <c r="B17" s="134" t="s">
        <v>120</v>
      </c>
      <c r="C17" s="134" t="s">
        <v>121</v>
      </c>
      <c r="D17" s="98" t="s">
        <v>122</v>
      </c>
      <c r="E17" s="98" t="s">
        <v>107</v>
      </c>
      <c r="F17" s="47"/>
      <c r="J17" s="134"/>
      <c r="K17" s="134"/>
      <c r="L17" s="134"/>
      <c r="M17" s="132"/>
      <c r="N17" s="132"/>
      <c r="O17" s="132"/>
      <c r="P17" s="132"/>
      <c r="Q17" s="132"/>
      <c r="R17" s="132"/>
      <c r="S17" s="132"/>
      <c r="T17" s="132"/>
      <c r="U17" s="132"/>
    </row>
    <row r="18" spans="1:21" x14ac:dyDescent="0.25">
      <c r="A18" s="134" t="s">
        <v>69</v>
      </c>
      <c r="B18" s="134" t="s">
        <v>123</v>
      </c>
      <c r="C18" s="134" t="s">
        <v>124</v>
      </c>
      <c r="D18" s="98" t="s">
        <v>125</v>
      </c>
      <c r="E18" s="98" t="s">
        <v>120</v>
      </c>
      <c r="J18" s="134"/>
      <c r="K18" s="134"/>
      <c r="L18" s="134"/>
      <c r="M18" s="132"/>
      <c r="N18" s="132"/>
      <c r="O18" s="132"/>
      <c r="P18" s="132"/>
      <c r="Q18" s="132"/>
      <c r="R18" s="132"/>
      <c r="S18" s="132"/>
      <c r="T18" s="132"/>
      <c r="U18" s="132"/>
    </row>
    <row r="19" spans="1:21" x14ac:dyDescent="0.25">
      <c r="A19" s="134" t="s">
        <v>71</v>
      </c>
      <c r="B19" s="134" t="s">
        <v>126</v>
      </c>
      <c r="C19" s="134" t="s">
        <v>127</v>
      </c>
      <c r="D19" s="134" t="s">
        <v>127</v>
      </c>
      <c r="E19" s="112" t="s">
        <v>91</v>
      </c>
      <c r="J19" s="134"/>
      <c r="K19" s="134"/>
      <c r="L19" s="134"/>
      <c r="M19" s="133"/>
      <c r="N19" s="132"/>
      <c r="O19" s="132"/>
      <c r="P19" s="132"/>
      <c r="Q19" s="132"/>
      <c r="R19" s="132"/>
      <c r="S19" s="132"/>
      <c r="T19" s="132"/>
      <c r="U19" s="132"/>
    </row>
    <row r="20" spans="1:21" x14ac:dyDescent="0.25">
      <c r="A20" s="134" t="s">
        <v>65</v>
      </c>
      <c r="B20" s="134" t="s">
        <v>128</v>
      </c>
      <c r="C20" s="134" t="s">
        <v>129</v>
      </c>
      <c r="D20" s="134" t="s">
        <v>129</v>
      </c>
      <c r="E20" s="112" t="s">
        <v>91</v>
      </c>
      <c r="J20" s="134"/>
      <c r="K20" s="134"/>
      <c r="L20" s="134"/>
      <c r="M20" s="133"/>
      <c r="N20" s="132"/>
      <c r="O20" s="132"/>
      <c r="P20" s="132"/>
      <c r="Q20" s="132"/>
      <c r="R20" s="132"/>
      <c r="S20" s="132"/>
      <c r="T20" s="132"/>
      <c r="U20" s="132"/>
    </row>
    <row r="21" spans="1:21" x14ac:dyDescent="0.25">
      <c r="A21" s="134" t="s">
        <v>72</v>
      </c>
      <c r="B21" s="134" t="s">
        <v>130</v>
      </c>
      <c r="C21" s="134" t="s">
        <v>131</v>
      </c>
      <c r="D21" s="98" t="s">
        <v>132</v>
      </c>
      <c r="E21" s="100" t="s">
        <v>113</v>
      </c>
      <c r="J21" s="134"/>
      <c r="K21" s="134"/>
      <c r="L21" s="134"/>
      <c r="M21" s="132"/>
      <c r="N21" s="133"/>
      <c r="O21" s="132"/>
      <c r="P21" s="132"/>
      <c r="Q21" s="132"/>
      <c r="R21" s="132"/>
      <c r="S21" s="132"/>
      <c r="T21" s="132"/>
      <c r="U21" s="132"/>
    </row>
    <row r="22" spans="1:21" x14ac:dyDescent="0.25">
      <c r="A22" s="134" t="s">
        <v>73</v>
      </c>
      <c r="B22" s="134" t="s">
        <v>133</v>
      </c>
      <c r="C22" s="134" t="s">
        <v>134</v>
      </c>
      <c r="D22" s="98" t="s">
        <v>135</v>
      </c>
      <c r="E22" s="100" t="s">
        <v>113</v>
      </c>
      <c r="J22" s="134"/>
      <c r="K22" s="134"/>
      <c r="L22" s="134"/>
      <c r="M22" s="132"/>
      <c r="N22" s="132"/>
      <c r="O22" s="132"/>
      <c r="P22" s="132"/>
      <c r="Q22" s="132"/>
      <c r="R22" s="132"/>
      <c r="S22" s="132"/>
      <c r="T22" s="132"/>
      <c r="U22" s="132"/>
    </row>
    <row r="23" spans="1:21" x14ac:dyDescent="0.25">
      <c r="A23" s="134" t="s">
        <v>78</v>
      </c>
      <c r="B23" s="134" t="s">
        <v>136</v>
      </c>
      <c r="C23" s="134" t="s">
        <v>137</v>
      </c>
      <c r="D23" s="98" t="s">
        <v>138</v>
      </c>
      <c r="E23" s="100" t="s">
        <v>113</v>
      </c>
      <c r="J23" s="134"/>
      <c r="K23" s="134"/>
      <c r="L23" s="134"/>
      <c r="M23" s="133"/>
      <c r="N23" s="133"/>
      <c r="O23" s="132"/>
      <c r="P23" s="132"/>
      <c r="Q23" s="132"/>
      <c r="R23" s="132"/>
      <c r="S23" s="132"/>
      <c r="T23" s="132"/>
      <c r="U23" s="132"/>
    </row>
    <row r="24" spans="1:21" x14ac:dyDescent="0.25">
      <c r="A24" s="134" t="s">
        <v>79</v>
      </c>
      <c r="B24" s="134" t="s">
        <v>139</v>
      </c>
      <c r="C24" s="134" t="s">
        <v>140</v>
      </c>
      <c r="D24" s="98" t="s">
        <v>141</v>
      </c>
      <c r="E24" s="153" t="s">
        <v>130</v>
      </c>
      <c r="J24" s="134"/>
      <c r="K24" s="134"/>
      <c r="L24" s="134"/>
      <c r="M24" s="133"/>
      <c r="N24" s="133"/>
      <c r="O24" s="132"/>
      <c r="P24" s="133"/>
      <c r="Q24" s="133"/>
      <c r="R24" s="132"/>
      <c r="S24" s="132"/>
      <c r="T24" s="133"/>
      <c r="U24" s="132"/>
    </row>
    <row r="25" spans="1:21" x14ac:dyDescent="0.25">
      <c r="A25" s="134" t="s">
        <v>74</v>
      </c>
      <c r="B25" s="134" t="s">
        <v>142</v>
      </c>
      <c r="C25" s="134" t="s">
        <v>143</v>
      </c>
      <c r="D25" s="98" t="s">
        <v>144</v>
      </c>
      <c r="E25" s="153" t="s">
        <v>123</v>
      </c>
      <c r="J25" s="134"/>
      <c r="K25" s="134"/>
      <c r="L25" s="134"/>
      <c r="M25" s="132"/>
      <c r="N25" s="133"/>
      <c r="O25" s="133"/>
      <c r="P25" s="133"/>
      <c r="Q25" s="133"/>
      <c r="R25" s="132"/>
      <c r="S25" s="132"/>
      <c r="T25" s="133"/>
      <c r="U25" s="132"/>
    </row>
    <row r="26" spans="1:21" x14ac:dyDescent="0.25">
      <c r="A26" s="134" t="s">
        <v>75</v>
      </c>
      <c r="B26" s="134" t="s">
        <v>145</v>
      </c>
      <c r="C26" s="134" t="s">
        <v>146</v>
      </c>
      <c r="D26" s="98" t="s">
        <v>147</v>
      </c>
      <c r="E26" s="153" t="s">
        <v>123</v>
      </c>
      <c r="J26" s="134"/>
      <c r="K26" s="134"/>
      <c r="L26" s="134"/>
      <c r="M26" s="133"/>
      <c r="N26" s="133"/>
      <c r="O26" s="133"/>
      <c r="P26" s="133"/>
      <c r="Q26" s="133"/>
      <c r="R26" s="133"/>
      <c r="S26" s="133"/>
      <c r="T26" s="132"/>
      <c r="U26" s="133"/>
    </row>
    <row r="27" spans="1:21" x14ac:dyDescent="0.25">
      <c r="A27" s="134" t="s">
        <v>76</v>
      </c>
      <c r="B27" s="134" t="s">
        <v>148</v>
      </c>
      <c r="C27" s="134" t="s">
        <v>149</v>
      </c>
      <c r="D27" s="98" t="s">
        <v>150</v>
      </c>
      <c r="E27" s="153" t="s">
        <v>123</v>
      </c>
      <c r="J27" s="134"/>
      <c r="K27" s="134"/>
      <c r="L27" s="134"/>
      <c r="M27" s="133"/>
      <c r="N27" s="133"/>
      <c r="O27" s="132"/>
      <c r="P27" s="132"/>
      <c r="Q27" s="132"/>
      <c r="R27" s="132"/>
      <c r="S27" s="132"/>
      <c r="T27" s="132"/>
      <c r="U27" s="132"/>
    </row>
    <row r="28" spans="1:21" x14ac:dyDescent="0.25">
      <c r="A28" s="134" t="s">
        <v>77</v>
      </c>
      <c r="B28" s="134" t="s">
        <v>151</v>
      </c>
      <c r="C28" s="134" t="s">
        <v>152</v>
      </c>
      <c r="D28" s="98" t="s">
        <v>153</v>
      </c>
      <c r="E28" s="153" t="s">
        <v>123</v>
      </c>
      <c r="J28" s="134"/>
      <c r="K28" s="134"/>
      <c r="L28" s="134"/>
      <c r="M28" s="133"/>
      <c r="N28" s="132"/>
      <c r="O28" s="133"/>
      <c r="P28" s="133"/>
      <c r="Q28" s="133"/>
      <c r="R28" s="133"/>
      <c r="S28" s="133"/>
      <c r="T28" s="132"/>
      <c r="U28" s="132"/>
    </row>
    <row r="29" spans="1:21" x14ac:dyDescent="0.25">
      <c r="A29" s="134" t="s">
        <v>21</v>
      </c>
      <c r="B29" s="135" t="s">
        <v>154</v>
      </c>
      <c r="C29" s="135" t="s">
        <v>155</v>
      </c>
      <c r="D29" s="98" t="s">
        <v>156</v>
      </c>
      <c r="E29" s="100" t="s">
        <v>142</v>
      </c>
      <c r="J29" s="134"/>
      <c r="K29" s="134"/>
      <c r="L29" s="134"/>
      <c r="M29" s="133"/>
      <c r="N29" s="132"/>
      <c r="O29" s="133"/>
      <c r="P29" s="133"/>
      <c r="Q29" s="133"/>
      <c r="R29" s="133"/>
      <c r="S29" s="133"/>
      <c r="T29" s="133"/>
      <c r="U29" s="132"/>
    </row>
    <row r="30" spans="1:21" x14ac:dyDescent="0.25">
      <c r="A30" s="134" t="s">
        <v>22</v>
      </c>
      <c r="B30" s="135" t="s">
        <v>157</v>
      </c>
      <c r="C30" s="135" t="s">
        <v>158</v>
      </c>
      <c r="D30" s="98" t="s">
        <v>159</v>
      </c>
      <c r="E30" s="100" t="s">
        <v>142</v>
      </c>
      <c r="O30" s="133"/>
      <c r="P30" s="133"/>
      <c r="Q30" s="133"/>
      <c r="R30" s="133"/>
      <c r="S30" s="133"/>
      <c r="T30" s="132"/>
      <c r="U30" s="133"/>
    </row>
    <row r="31" spans="1:21" x14ac:dyDescent="0.25">
      <c r="A31" s="99"/>
      <c r="B31" s="97"/>
      <c r="C31" s="97"/>
      <c r="D31" s="98"/>
      <c r="E31" s="100"/>
      <c r="O31" s="133"/>
      <c r="P31" s="133"/>
      <c r="Q31" s="133"/>
      <c r="R31" s="133"/>
      <c r="S31" s="133"/>
      <c r="T31" s="133"/>
      <c r="U31" s="132"/>
    </row>
    <row r="32" spans="1:21" x14ac:dyDescent="0.25">
      <c r="A32" s="99"/>
      <c r="B32" s="97"/>
      <c r="C32" s="97"/>
      <c r="D32" s="98"/>
      <c r="E32" s="98"/>
      <c r="O32" s="133"/>
      <c r="P32" s="133"/>
      <c r="Q32" s="133"/>
      <c r="R32" s="132"/>
      <c r="S32" s="132"/>
      <c r="T32" s="133"/>
      <c r="U32" s="133"/>
    </row>
    <row r="33" spans="1:21" x14ac:dyDescent="0.25">
      <c r="A33" s="99"/>
      <c r="B33" s="97"/>
      <c r="C33" s="97"/>
      <c r="D33" s="98"/>
      <c r="E33" s="98"/>
      <c r="O33" s="133"/>
      <c r="P33" s="133"/>
      <c r="Q33" s="132"/>
      <c r="R33" s="132"/>
      <c r="S33" s="132"/>
      <c r="T33" s="133"/>
      <c r="U33" s="132"/>
    </row>
    <row r="34" spans="1:21" x14ac:dyDescent="0.25">
      <c r="A34" s="99"/>
      <c r="B34" s="97"/>
      <c r="C34" s="97"/>
      <c r="D34" s="98"/>
      <c r="E34" s="98"/>
      <c r="O34" s="133"/>
      <c r="P34" s="133"/>
      <c r="Q34" s="132"/>
      <c r="R34" s="132"/>
      <c r="S34" s="132"/>
      <c r="T34" s="133"/>
      <c r="U34" s="132"/>
    </row>
    <row r="35" spans="1:21" x14ac:dyDescent="0.25">
      <c r="A35" s="99"/>
      <c r="B35" s="97"/>
      <c r="C35" s="97"/>
      <c r="D35" s="98"/>
      <c r="E35" s="98"/>
    </row>
    <row r="36" spans="1:21" x14ac:dyDescent="0.25">
      <c r="A36" s="99"/>
      <c r="B36" s="97"/>
      <c r="C36" s="97"/>
      <c r="D36" s="98"/>
      <c r="E36" s="98"/>
    </row>
    <row r="37" spans="1:21" x14ac:dyDescent="0.25">
      <c r="A37" s="99"/>
      <c r="B37" s="97"/>
      <c r="C37" s="97"/>
      <c r="D37" s="98"/>
      <c r="E37" s="98"/>
    </row>
    <row r="38" spans="1:21" x14ac:dyDescent="0.25">
      <c r="A38" s="99"/>
      <c r="B38" s="97"/>
      <c r="C38" s="97"/>
      <c r="D38" s="98"/>
      <c r="E38" s="98"/>
    </row>
    <row r="39" spans="1:21" x14ac:dyDescent="0.25">
      <c r="A39" s="99"/>
      <c r="B39" s="97"/>
      <c r="C39" s="97"/>
      <c r="D39" s="98"/>
      <c r="E39" s="98"/>
    </row>
    <row r="40" spans="1:21" x14ac:dyDescent="0.25">
      <c r="A40" s="99"/>
      <c r="B40" s="97"/>
      <c r="C40" s="97"/>
      <c r="D40" s="98"/>
      <c r="E40" s="61"/>
      <c r="F40" s="80"/>
      <c r="G40" s="80"/>
      <c r="H40" s="80"/>
      <c r="I40" s="80"/>
    </row>
    <row r="41" spans="1:21" x14ac:dyDescent="0.25">
      <c r="A41" s="99"/>
      <c r="B41" s="97"/>
      <c r="C41" s="97"/>
      <c r="D41" s="98"/>
      <c r="E41" s="61"/>
      <c r="F41" s="80"/>
      <c r="G41" s="80"/>
      <c r="H41" s="80"/>
      <c r="I41" s="80"/>
    </row>
    <row r="42" spans="1:21" x14ac:dyDescent="0.25">
      <c r="A42" s="99"/>
      <c r="B42" s="97"/>
      <c r="C42" s="97"/>
      <c r="D42" s="98"/>
      <c r="E42" s="61"/>
      <c r="F42" s="80"/>
      <c r="G42" s="80"/>
      <c r="H42" s="80"/>
      <c r="I42" s="80"/>
    </row>
    <row r="43" spans="1:21" x14ac:dyDescent="0.25">
      <c r="A43" s="99"/>
      <c r="B43" s="97"/>
      <c r="C43" s="97"/>
      <c r="D43" s="98"/>
      <c r="E43" s="61"/>
      <c r="F43" s="51"/>
      <c r="G43" s="80"/>
      <c r="H43" s="80"/>
      <c r="I43" s="80"/>
    </row>
    <row r="44" spans="1:21" x14ac:dyDescent="0.25">
      <c r="A44" s="99"/>
      <c r="B44" s="97"/>
      <c r="C44" s="97"/>
      <c r="D44" s="98"/>
      <c r="E44" s="61"/>
      <c r="F44" s="51"/>
      <c r="G44" s="80"/>
      <c r="H44" s="80"/>
      <c r="I44" s="80"/>
    </row>
    <row r="45" spans="1:21" x14ac:dyDescent="0.25">
      <c r="A45" s="99"/>
      <c r="B45" s="97"/>
      <c r="C45" s="97"/>
      <c r="D45" s="98"/>
      <c r="E45" s="61"/>
      <c r="F45" s="51"/>
      <c r="G45" s="80"/>
      <c r="H45" s="80"/>
      <c r="I45" s="80"/>
    </row>
    <row r="46" spans="1:21" x14ac:dyDescent="0.25">
      <c r="E46" s="102"/>
      <c r="F46" s="80"/>
      <c r="G46" s="80"/>
      <c r="H46" s="80"/>
      <c r="I46" s="80"/>
    </row>
    <row r="47" spans="1:21" x14ac:dyDescent="0.25">
      <c r="E47" s="102"/>
      <c r="F47" s="80"/>
      <c r="G47" s="80"/>
      <c r="H47" s="80"/>
      <c r="I47" s="80"/>
    </row>
    <row r="48" spans="1:21" x14ac:dyDescent="0.25">
      <c r="E48" s="102"/>
      <c r="F48" s="80"/>
      <c r="G48" s="80"/>
      <c r="H48" s="80"/>
      <c r="I48" s="80"/>
    </row>
    <row r="49" spans="5:9" x14ac:dyDescent="0.25">
      <c r="E49" s="102"/>
      <c r="F49" s="80"/>
      <c r="G49" s="80"/>
      <c r="H49" s="80"/>
      <c r="I49" s="80"/>
    </row>
    <row r="50" spans="5:9" x14ac:dyDescent="0.25">
      <c r="E50" s="102"/>
      <c r="F50" s="80"/>
      <c r="G50" s="80"/>
      <c r="H50" s="80"/>
      <c r="I50" s="80"/>
    </row>
    <row r="51" spans="5:9" x14ac:dyDescent="0.25">
      <c r="E51" s="102"/>
      <c r="F51" s="80"/>
      <c r="G51" s="80"/>
      <c r="H51" s="80"/>
      <c r="I51" s="80"/>
    </row>
  </sheetData>
  <conditionalFormatting sqref="E21:E25">
    <cfRule type="containsErrors" dxfId="7" priority="7">
      <formula>ISERROR(E21)</formula>
    </cfRule>
    <cfRule type="cellIs" dxfId="6" priority="8" operator="equal">
      <formula>0</formula>
    </cfRule>
  </conditionalFormatting>
  <conditionalFormatting sqref="E29">
    <cfRule type="containsErrors" dxfId="5" priority="5">
      <formula>ISERROR(E29)</formula>
    </cfRule>
    <cfRule type="cellIs" dxfId="4" priority="6" operator="equal">
      <formula>0</formula>
    </cfRule>
  </conditionalFormatting>
  <conditionalFormatting sqref="E30:E31">
    <cfRule type="containsErrors" dxfId="3" priority="3">
      <formula>ISERROR(E30)</formula>
    </cfRule>
    <cfRule type="cellIs" dxfId="2" priority="4" operator="equal">
      <formula>0</formula>
    </cfRule>
  </conditionalFormatting>
  <conditionalFormatting sqref="E26:E28">
    <cfRule type="containsErrors" dxfId="1" priority="1">
      <formula>ISERROR(E26)</formula>
    </cfRule>
    <cfRule type="cellIs" dxfId="0" priority="2"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E2DE38E0ED894B9ED8146282CFCA21" ma:contentTypeVersion="6" ma:contentTypeDescription="Create a new document." ma:contentTypeScope="" ma:versionID="78691cde98cca0138b6500e854123ad3">
  <xsd:schema xmlns:xsd="http://www.w3.org/2001/XMLSchema" xmlns:xs="http://www.w3.org/2001/XMLSchema" xmlns:p="http://schemas.microsoft.com/office/2006/metadata/properties" xmlns:ns2="6ba7b8a5-e58f-41fb-b412-fbc51cae4a14" xmlns:ns3="0a0235f5-82a4-4131-9337-0869a443de6c" targetNamespace="http://schemas.microsoft.com/office/2006/metadata/properties" ma:root="true" ma:fieldsID="3cc38f6ae1b1dcf43793fce1cfc367e6" ns2:_="" ns3:_="">
    <xsd:import namespace="6ba7b8a5-e58f-41fb-b412-fbc51cae4a14"/>
    <xsd:import namespace="0a0235f5-82a4-4131-9337-0869a443de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7b8a5-e58f-41fb-b412-fbc51cae4a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0235f5-82a4-4131-9337-0869a443de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43A45-A1EB-4D12-9E94-343F0A5698A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16787B4-4389-4CF9-A55B-9A9E2E4C39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a7b8a5-e58f-41fb-b412-fbc51cae4a14"/>
    <ds:schemaRef ds:uri="0a0235f5-82a4-4131-9337-0869a443d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51B4E1-540B-4639-866A-86458EBFD5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2021 BA AsianLang OUA</vt:lpstr>
      <vt:lpstr>Course and unitsets</vt:lpstr>
      <vt:lpstr>Handbook</vt:lpstr>
      <vt:lpstr>Handbook</vt:lpstr>
      <vt:lpstr>Majors</vt:lpstr>
      <vt:lpstr>'2021 BA AsianLang OUA'!Print_Area</vt:lpstr>
      <vt:lpstr>'2021 BA AsianLang OUA'!Print_Titles</vt:lpstr>
      <vt:lpstr>SPComm</vt:lpstr>
      <vt:lpstr>UnitCombs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Stephanie Cook</cp:lastModifiedBy>
  <cp:revision/>
  <dcterms:created xsi:type="dcterms:W3CDTF">2018-08-21T08:23:18Z</dcterms:created>
  <dcterms:modified xsi:type="dcterms:W3CDTF">2021-04-20T04:24:11Z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0x0101008AE2DE38E0ED894B9ED8146282CFCA21</vt:lpwstr>
  </property>
</Properties>
</file>